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225" windowWidth="6450" windowHeight="5835" activeTab="0"/>
  </bookViews>
  <sheets>
    <sheet name="Mask 1" sheetId="1" r:id="rId1"/>
    <sheet name="Mask 2" sheetId="2" r:id="rId2"/>
    <sheet name="Mask 3" sheetId="3" r:id="rId3"/>
    <sheet name="Amplitude" sheetId="4" r:id="rId4"/>
    <sheet name="Spaces and clear bars" sheetId="5" state="hidden" r:id="rId5"/>
  </sheets>
  <definedNames/>
  <calcPr fullCalcOnLoad="1"/>
</workbook>
</file>

<file path=xl/sharedStrings.xml><?xml version="1.0" encoding="utf-8"?>
<sst xmlns="http://schemas.openxmlformats.org/spreadsheetml/2006/main" count="183" uniqueCount="49">
  <si>
    <t>Bar fractional width  =</t>
  </si>
  <si>
    <t>Bar intensity =</t>
  </si>
  <si>
    <t>APSM Transmission =</t>
  </si>
  <si>
    <t>s/p=</t>
  </si>
  <si>
    <t>First order APSM =</t>
  </si>
  <si>
    <t>Second order APSM =</t>
  </si>
  <si>
    <t>Second order</t>
  </si>
  <si>
    <t>Orders:</t>
  </si>
  <si>
    <t>Zero order value</t>
  </si>
  <si>
    <t>First order value</t>
  </si>
  <si>
    <t>Second order value</t>
  </si>
  <si>
    <t>Pitch</t>
  </si>
  <si>
    <t>Space</t>
  </si>
  <si>
    <t>APSM</t>
  </si>
  <si>
    <t>Bar width</t>
  </si>
  <si>
    <t>Bar I</t>
  </si>
  <si>
    <t>Relative line size=</t>
  </si>
  <si>
    <t>Relative bar size=</t>
  </si>
  <si>
    <t>Field (1=clear, 2=dark)</t>
  </si>
  <si>
    <t>Relative pitch =</t>
  </si>
  <si>
    <t>Relative space size =</t>
  </si>
  <si>
    <t>Relative bar width  =</t>
  </si>
  <si>
    <t>The bar width is relative to the pitch</t>
  </si>
  <si>
    <t>Relative space size=</t>
  </si>
  <si>
    <t>(bar is not phase shifted)</t>
  </si>
  <si>
    <t>Line</t>
  </si>
  <si>
    <t>APSM does work yet!!</t>
  </si>
  <si>
    <t>Biased</t>
  </si>
  <si>
    <t>Squared</t>
  </si>
  <si>
    <t>1st order</t>
  </si>
  <si>
    <t>2nd order</t>
  </si>
  <si>
    <t>Bias Only</t>
  </si>
  <si>
    <t>NA</t>
  </si>
  <si>
    <t>Numerical Aperture =</t>
  </si>
  <si>
    <t>Wavelength (nm) =</t>
  </si>
  <si>
    <t>Lambda</t>
  </si>
  <si>
    <r>
      <t>Pitch (</t>
    </r>
    <r>
      <rPr>
        <b/>
        <sz val="12"/>
        <rFont val="Symbol"/>
        <family val="1"/>
      </rPr>
      <t>m</t>
    </r>
    <r>
      <rPr>
        <b/>
        <sz val="12"/>
        <rFont val="Arial"/>
        <family val="2"/>
      </rPr>
      <t>m)=</t>
    </r>
  </si>
  <si>
    <r>
      <t>Line size (</t>
    </r>
    <r>
      <rPr>
        <b/>
        <sz val="12"/>
        <rFont val="Symbol"/>
        <family val="1"/>
      </rPr>
      <t>m</t>
    </r>
    <r>
      <rPr>
        <b/>
        <sz val="12"/>
        <rFont val="Arial"/>
        <family val="2"/>
      </rPr>
      <t>m) =</t>
    </r>
  </si>
  <si>
    <t>NA/lambda</t>
  </si>
  <si>
    <t>2NA/lambda</t>
  </si>
  <si>
    <t>1/p</t>
  </si>
  <si>
    <t>2/p</t>
  </si>
  <si>
    <t>Order</t>
  </si>
  <si>
    <t>Filtering</t>
  </si>
  <si>
    <t>Check</t>
  </si>
  <si>
    <t>Image Intensity w/zero order bias</t>
  </si>
  <si>
    <t>B.Smith</t>
  </si>
  <si>
    <t>RET Plotter V2</t>
  </si>
  <si>
    <t>Image Ampliude w/zero order bias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</si>
</sst>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000000000000"/>
  </numFmts>
  <fonts count="26"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6.75"/>
      <name val="Arial"/>
      <family val="2"/>
    </font>
    <font>
      <b/>
      <sz val="16.75"/>
      <name val="Arial"/>
      <family val="2"/>
    </font>
    <font>
      <b/>
      <sz val="14"/>
      <color indexed="12"/>
      <name val="Arial"/>
      <family val="2"/>
    </font>
    <font>
      <sz val="1.25"/>
      <name val="Arial"/>
      <family val="0"/>
    </font>
    <font>
      <sz val="12"/>
      <color indexed="8"/>
      <name val="Arial"/>
      <family val="0"/>
    </font>
    <font>
      <sz val="24"/>
      <color indexed="8"/>
      <name val="Times New Roman"/>
      <family val="0"/>
    </font>
    <font>
      <sz val="15.25"/>
      <name val="Arial"/>
      <family val="2"/>
    </font>
    <font>
      <b/>
      <sz val="12.5"/>
      <name val="Arial"/>
      <family val="2"/>
    </font>
    <font>
      <b/>
      <i/>
      <sz val="9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b/>
      <sz val="12"/>
      <name val="Symbol"/>
      <family val="1"/>
    </font>
    <font>
      <b/>
      <sz val="10"/>
      <color indexed="53"/>
      <name val="Arial"/>
      <family val="2"/>
    </font>
    <font>
      <i/>
      <sz val="10"/>
      <name val="Arial"/>
      <family val="2"/>
    </font>
    <font>
      <sz val="16.5"/>
      <name val="Arial"/>
      <family val="2"/>
    </font>
    <font>
      <b/>
      <sz val="12.75"/>
      <name val="Arial"/>
      <family val="2"/>
    </font>
    <font>
      <sz val="11.75"/>
      <name val="Arial"/>
      <family val="2"/>
    </font>
    <font>
      <b/>
      <i/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 quotePrefix="1">
      <alignment horizontal="right"/>
    </xf>
    <xf numFmtId="0" fontId="1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 quotePrefix="1">
      <alignment horizontal="right"/>
    </xf>
    <xf numFmtId="0" fontId="4" fillId="0" borderId="0" xfId="0" applyFont="1" applyAlignment="1" quotePrefix="1">
      <alignment horizontal="right"/>
    </xf>
    <xf numFmtId="0" fontId="4" fillId="0" borderId="0" xfId="0" applyFont="1" applyAlignment="1">
      <alignment/>
    </xf>
    <xf numFmtId="0" fontId="0" fillId="3" borderId="0" xfId="0" applyFill="1" applyAlignment="1">
      <alignment/>
    </xf>
    <xf numFmtId="0" fontId="7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3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15" fillId="3" borderId="0" xfId="0" applyFont="1" applyFill="1" applyAlignment="1">
      <alignment/>
    </xf>
    <xf numFmtId="0" fontId="0" fillId="0" borderId="0" xfId="0" applyAlignment="1">
      <alignment horizontal="center"/>
    </xf>
    <xf numFmtId="0" fontId="4" fillId="5" borderId="0" xfId="0" applyFont="1" applyFill="1" applyAlignment="1">
      <alignment/>
    </xf>
    <xf numFmtId="0" fontId="4" fillId="5" borderId="0" xfId="0" applyFont="1" applyFill="1" applyAlignment="1">
      <alignment horizontal="center"/>
    </xf>
    <xf numFmtId="0" fontId="4" fillId="5" borderId="0" xfId="0" applyFont="1" applyFill="1" applyAlignment="1" quotePrefix="1">
      <alignment horizontal="right"/>
    </xf>
    <xf numFmtId="2" fontId="7" fillId="3" borderId="0" xfId="0" applyNumberFormat="1" applyFont="1" applyFill="1" applyAlignment="1">
      <alignment horizontal="center"/>
    </xf>
    <xf numFmtId="165" fontId="0" fillId="0" borderId="0" xfId="0" applyNumberFormat="1" applyAlignment="1">
      <alignment/>
    </xf>
    <xf numFmtId="0" fontId="18" fillId="5" borderId="0" xfId="0" applyFont="1" applyFill="1" applyAlignment="1">
      <alignment horizontal="center"/>
    </xf>
    <xf numFmtId="0" fontId="1" fillId="5" borderId="0" xfId="0" applyFont="1" applyFill="1" applyAlignment="1">
      <alignment/>
    </xf>
    <xf numFmtId="0" fontId="3" fillId="5" borderId="0" xfId="0" applyFont="1" applyFill="1" applyAlignment="1">
      <alignment/>
    </xf>
    <xf numFmtId="165" fontId="2" fillId="5" borderId="0" xfId="0" applyNumberFormat="1" applyFont="1" applyFill="1" applyAlignment="1">
      <alignment/>
    </xf>
    <xf numFmtId="0" fontId="20" fillId="5" borderId="0" xfId="0" applyFont="1" applyFill="1" applyAlignment="1">
      <alignment/>
    </xf>
    <xf numFmtId="0" fontId="21" fillId="5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25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'Mask 1'!$B$13:$F$13</c:f>
              <c:numCache>
                <c:ptCount val="5"/>
                <c:pt idx="0">
                  <c:v>0.05582242772531878</c:v>
                </c:pt>
                <c:pt idx="1">
                  <c:v>0.39224601170464757</c:v>
                </c:pt>
                <c:pt idx="2">
                  <c:v>0.43411410259642347</c:v>
                </c:pt>
                <c:pt idx="3">
                  <c:v>0.39224601170464757</c:v>
                </c:pt>
                <c:pt idx="4">
                  <c:v>0.05582242772531878</c:v>
                </c:pt>
              </c:numCache>
            </c:numRef>
          </c:val>
        </c:ser>
        <c:gapWidth val="500"/>
        <c:axId val="26081348"/>
        <c:axId val="33405541"/>
      </c:barChart>
      <c:catAx>
        <c:axId val="26081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Arial"/>
                    <a:ea typeface="Arial"/>
                    <a:cs typeface="Arial"/>
                  </a:rPr>
                  <a:t>Primary orders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33405541"/>
        <c:crosses val="autoZero"/>
        <c:auto val="1"/>
        <c:lblOffset val="100"/>
        <c:noMultiLvlLbl val="0"/>
      </c:catAx>
      <c:valAx>
        <c:axId val="3340554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Arial"/>
                    <a:ea typeface="Arial"/>
                    <a:cs typeface="Arial"/>
                  </a:rPr>
                  <a:t>|Magnitude|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813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2675"/>
          <c:w val="0.9185"/>
          <c:h val="0.866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'Mask 2'!$F$49:$F$129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val>
          <c:smooth val="0"/>
        </c:ser>
        <c:ser>
          <c:idx val="0"/>
          <c:order val="1"/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'Mask 2'!$G$49:$G$129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val>
          <c:smooth val="0"/>
        </c:ser>
        <c:axId val="48398430"/>
        <c:axId val="32932687"/>
      </c:lineChart>
      <c:catAx>
        <c:axId val="4839843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32932687"/>
        <c:crosses val="autoZero"/>
        <c:auto val="1"/>
        <c:lblOffset val="100"/>
        <c:noMultiLvlLbl val="0"/>
      </c:catAx>
      <c:valAx>
        <c:axId val="32932687"/>
        <c:scaling>
          <c:orientation val="minMax"/>
          <c:max val="1.6"/>
          <c:min val="0"/>
        </c:scaling>
        <c:axPos val="r"/>
        <c:delete val="0"/>
        <c:numFmt formatCode="General" sourceLinked="1"/>
        <c:majorTickMark val="out"/>
        <c:minorTickMark val="none"/>
        <c:tickLblPos val="nextTo"/>
        <c:crossAx val="48398430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'Mask 3'!$B$13:$F$13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500"/>
        <c:axId val="27958728"/>
        <c:axId val="50301961"/>
      </c:barChart>
      <c:catAx>
        <c:axId val="27958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Primary orders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50301961"/>
        <c:crosses val="autoZero"/>
        <c:auto val="1"/>
        <c:lblOffset val="100"/>
        <c:noMultiLvlLbl val="0"/>
      </c:catAx>
      <c:valAx>
        <c:axId val="5030196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|Magnitude|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9587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30">
              <a:fgClr>
                <a:srgbClr val="0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val>
            <c:numRef>
              <c:f>'Mask 3'!$G$10</c:f>
              <c:numCache>
                <c:ptCount val="1"/>
                <c:pt idx="0">
                  <c:v>0</c:v>
                </c:pt>
              </c:numCache>
            </c:numRef>
          </c:val>
        </c:ser>
        <c:gapWidth val="0"/>
        <c:axId val="50064466"/>
        <c:axId val="47927011"/>
      </c:barChart>
      <c:catAx>
        <c:axId val="5006446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47927011"/>
        <c:crosses val="autoZero"/>
        <c:auto val="1"/>
        <c:lblOffset val="100"/>
        <c:noMultiLvlLbl val="0"/>
      </c:catAx>
      <c:valAx>
        <c:axId val="47927011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00644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'Mask 3'!$A$31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'Mask 3'!$B$10</c:f>
              <c:numCache>
                <c:ptCount val="1"/>
                <c:pt idx="0">
                  <c:v>0</c:v>
                </c:pt>
              </c:numCache>
            </c:numRef>
          </c:val>
        </c:ser>
        <c:gapWidth val="0"/>
        <c:axId val="28689916"/>
        <c:axId val="56882653"/>
      </c:barChart>
      <c:catAx>
        <c:axId val="2868991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6882653"/>
        <c:crosses val="autoZero"/>
        <c:auto val="1"/>
        <c:lblOffset val="100"/>
        <c:noMultiLvlLbl val="0"/>
      </c:catAx>
      <c:valAx>
        <c:axId val="56882653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6899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'Mask 3'!$A$31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'Mask 3'!$B$10</c:f>
              <c:numCache>
                <c:ptCount val="1"/>
                <c:pt idx="0">
                  <c:v>0</c:v>
                </c:pt>
              </c:numCache>
            </c:numRef>
          </c:val>
        </c:ser>
        <c:gapWidth val="0"/>
        <c:axId val="42181830"/>
        <c:axId val="44092151"/>
      </c:barChart>
      <c:catAx>
        <c:axId val="4218183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44092151"/>
        <c:crosses val="autoZero"/>
        <c:auto val="1"/>
        <c:lblOffset val="100"/>
        <c:noMultiLvlLbl val="0"/>
      </c:catAx>
      <c:valAx>
        <c:axId val="44092151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1818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31"/>
          <c:w val="0.9125"/>
          <c:h val="0.8572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'Mask 3'!$F$49:$F$129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val>
          <c:smooth val="0"/>
        </c:ser>
        <c:ser>
          <c:idx val="0"/>
          <c:order val="1"/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'Mask 3'!$G$49:$G$129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val>
          <c:smooth val="0"/>
        </c:ser>
        <c:axId val="61285040"/>
        <c:axId val="14694449"/>
      </c:lineChart>
      <c:catAx>
        <c:axId val="6128504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14694449"/>
        <c:crosses val="autoZero"/>
        <c:auto val="1"/>
        <c:lblOffset val="100"/>
        <c:noMultiLvlLbl val="0"/>
      </c:catAx>
      <c:valAx>
        <c:axId val="14694449"/>
        <c:scaling>
          <c:orientation val="minMax"/>
          <c:max val="1.6"/>
          <c:min val="0"/>
        </c:scaling>
        <c:axPos val="r"/>
        <c:delete val="0"/>
        <c:numFmt formatCode="General" sourceLinked="1"/>
        <c:majorTickMark val="out"/>
        <c:minorTickMark val="none"/>
        <c:tickLblPos val="nextTo"/>
        <c:crossAx val="61285040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Amplitude!$B$13:$F$13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500"/>
        <c:axId val="65141178"/>
        <c:axId val="49399691"/>
      </c:barChart>
      <c:catAx>
        <c:axId val="65141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Primary orders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49399691"/>
        <c:crosses val="autoZero"/>
        <c:auto val="1"/>
        <c:lblOffset val="100"/>
        <c:noMultiLvlLbl val="0"/>
      </c:catAx>
      <c:valAx>
        <c:axId val="4939969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|Magnitude|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1411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30">
              <a:fgClr>
                <a:srgbClr val="0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val>
            <c:numRef>
              <c:f>Amplitude!$G$10</c:f>
              <c:numCache>
                <c:ptCount val="1"/>
                <c:pt idx="0">
                  <c:v>0</c:v>
                </c:pt>
              </c:numCache>
            </c:numRef>
          </c:val>
        </c:ser>
        <c:gapWidth val="0"/>
        <c:axId val="41944036"/>
        <c:axId val="41952005"/>
      </c:barChart>
      <c:catAx>
        <c:axId val="4194403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41952005"/>
        <c:crosses val="autoZero"/>
        <c:auto val="1"/>
        <c:lblOffset val="100"/>
        <c:noMultiLvlLbl val="0"/>
      </c:catAx>
      <c:valAx>
        <c:axId val="41952005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19440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Amplitude!$A$31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Amplitude!$B$10</c:f>
              <c:numCache>
                <c:ptCount val="1"/>
                <c:pt idx="0">
                  <c:v>0</c:v>
                </c:pt>
              </c:numCache>
            </c:numRef>
          </c:val>
        </c:ser>
        <c:gapWidth val="0"/>
        <c:axId val="42023726"/>
        <c:axId val="42669215"/>
      </c:barChart>
      <c:catAx>
        <c:axId val="4202372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42669215"/>
        <c:crosses val="autoZero"/>
        <c:auto val="1"/>
        <c:lblOffset val="100"/>
        <c:noMultiLvlLbl val="0"/>
      </c:catAx>
      <c:valAx>
        <c:axId val="42669215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0237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Amplitude!$A$31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Amplitude!$B$10</c:f>
              <c:numCache>
                <c:ptCount val="1"/>
                <c:pt idx="0">
                  <c:v>0</c:v>
                </c:pt>
              </c:numCache>
            </c:numRef>
          </c:val>
        </c:ser>
        <c:gapWidth val="0"/>
        <c:axId val="48478616"/>
        <c:axId val="33654361"/>
      </c:barChart>
      <c:catAx>
        <c:axId val="4847861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3654361"/>
        <c:crosses val="autoZero"/>
        <c:auto val="1"/>
        <c:lblOffset val="100"/>
        <c:noMultiLvlLbl val="0"/>
      </c:catAx>
      <c:valAx>
        <c:axId val="33654361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84786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30">
              <a:fgClr>
                <a:srgbClr val="0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val>
            <c:numRef>
              <c:f>'Mask 1'!$G$10</c:f>
              <c:numCache>
                <c:ptCount val="1"/>
                <c:pt idx="0">
                  <c:v>5.454545454545454E-12</c:v>
                </c:pt>
              </c:numCache>
            </c:numRef>
          </c:val>
        </c:ser>
        <c:gapWidth val="0"/>
        <c:axId val="32214414"/>
        <c:axId val="21494271"/>
      </c:barChart>
      <c:catAx>
        <c:axId val="3221441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1494271"/>
        <c:crosses val="autoZero"/>
        <c:auto val="1"/>
        <c:lblOffset val="100"/>
        <c:noMultiLvlLbl val="0"/>
      </c:catAx>
      <c:valAx>
        <c:axId val="21494271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22144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2625"/>
          <c:w val="0.91875"/>
          <c:h val="0.867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Amplitude!$E$49:$E$129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val>
          <c:smooth val="0"/>
        </c:ser>
        <c:ser>
          <c:idx val="0"/>
          <c:order val="1"/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Amplitude!$G$49:$G$129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val>
          <c:smooth val="0"/>
        </c:ser>
        <c:axId val="34453794"/>
        <c:axId val="41648691"/>
      </c:lineChart>
      <c:catAx>
        <c:axId val="3445379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41648691"/>
        <c:crosses val="autoZero"/>
        <c:auto val="1"/>
        <c:lblOffset val="100"/>
        <c:noMultiLvlLbl val="0"/>
      </c:catAx>
      <c:valAx>
        <c:axId val="41648691"/>
        <c:scaling>
          <c:orientation val="minMax"/>
          <c:max val="1.6"/>
          <c:min val="-1.6"/>
        </c:scaling>
        <c:axPos val="r"/>
        <c:delete val="0"/>
        <c:numFmt formatCode="General" sourceLinked="1"/>
        <c:majorTickMark val="out"/>
        <c:minorTickMark val="none"/>
        <c:tickLblPos val="nextTo"/>
        <c:crossAx val="34453794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'Spaces and clear bars'!$B$13:$F$13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500"/>
        <c:axId val="39293900"/>
        <c:axId val="18100781"/>
      </c:barChart>
      <c:catAx>
        <c:axId val="39293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Primary orders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18100781"/>
        <c:crosses val="autoZero"/>
        <c:auto val="1"/>
        <c:lblOffset val="100"/>
        <c:noMultiLvlLbl val="0"/>
      </c:catAx>
      <c:valAx>
        <c:axId val="18100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|Magnitude|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2939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30">
              <a:fgClr>
                <a:srgbClr val="0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val>
            <c:numRef>
              <c:f>'Spaces and clear bars'!$G$10</c:f>
              <c:numCache>
                <c:ptCount val="1"/>
                <c:pt idx="0">
                  <c:v>0</c:v>
                </c:pt>
              </c:numCache>
            </c:numRef>
          </c:val>
        </c:ser>
        <c:gapWidth val="0"/>
        <c:axId val="28689302"/>
        <c:axId val="56877127"/>
      </c:barChart>
      <c:catAx>
        <c:axId val="2868930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6877127"/>
        <c:crosses val="autoZero"/>
        <c:auto val="1"/>
        <c:lblOffset val="100"/>
        <c:noMultiLvlLbl val="0"/>
      </c:catAx>
      <c:valAx>
        <c:axId val="56877127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6893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'Spaces and clear bars'!$A$31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val>
            <c:numRef>
              <c:f>'Spaces and clear bars'!$B$10</c:f>
              <c:numCache>
                <c:ptCount val="1"/>
                <c:pt idx="0">
                  <c:v>0</c:v>
                </c:pt>
              </c:numCache>
            </c:numRef>
          </c:val>
        </c:ser>
        <c:gapWidth val="0"/>
        <c:axId val="42132096"/>
        <c:axId val="43644545"/>
      </c:barChart>
      <c:catAx>
        <c:axId val="4213209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43644545"/>
        <c:crosses val="autoZero"/>
        <c:auto val="1"/>
        <c:lblOffset val="100"/>
        <c:noMultiLvlLbl val="0"/>
      </c:catAx>
      <c:valAx>
        <c:axId val="43644545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1320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'Spaces and clear bars'!$A$31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val>
            <c:numRef>
              <c:f>'Spaces and clear bars'!$B$10</c:f>
              <c:numCache>
                <c:ptCount val="1"/>
                <c:pt idx="0">
                  <c:v>0</c:v>
                </c:pt>
              </c:numCache>
            </c:numRef>
          </c:val>
        </c:ser>
        <c:gapWidth val="0"/>
        <c:axId val="57256586"/>
        <c:axId val="45547227"/>
      </c:barChart>
      <c:catAx>
        <c:axId val="5725658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45547227"/>
        <c:crosses val="autoZero"/>
        <c:auto val="1"/>
        <c:lblOffset val="100"/>
        <c:noMultiLvlLbl val="0"/>
      </c:catAx>
      <c:valAx>
        <c:axId val="45547227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72565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'Mask 1'!$A$31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'Mask 1'!$B$10</c:f>
              <c:numCache>
                <c:ptCount val="1"/>
                <c:pt idx="0">
                  <c:v>0.4545454545454546</c:v>
                </c:pt>
              </c:numCache>
            </c:numRef>
          </c:val>
        </c:ser>
        <c:gapWidth val="0"/>
        <c:axId val="59230712"/>
        <c:axId val="63314361"/>
      </c:barChart>
      <c:catAx>
        <c:axId val="5923071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63314361"/>
        <c:crosses val="autoZero"/>
        <c:auto val="1"/>
        <c:lblOffset val="100"/>
        <c:noMultiLvlLbl val="0"/>
      </c:catAx>
      <c:valAx>
        <c:axId val="63314361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92307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'Mask 1'!$A$31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'Mask 1'!$B$10</c:f>
              <c:numCache>
                <c:ptCount val="1"/>
                <c:pt idx="0">
                  <c:v>0.4545454545454546</c:v>
                </c:pt>
              </c:numCache>
            </c:numRef>
          </c:val>
        </c:ser>
        <c:gapWidth val="0"/>
        <c:axId val="32958338"/>
        <c:axId val="28189587"/>
      </c:barChart>
      <c:catAx>
        <c:axId val="3295833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8189587"/>
        <c:crosses val="autoZero"/>
        <c:auto val="1"/>
        <c:lblOffset val="100"/>
        <c:noMultiLvlLbl val="0"/>
      </c:catAx>
      <c:valAx>
        <c:axId val="28189587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29583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2675"/>
          <c:w val="0.9185"/>
          <c:h val="0.866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'Mask 1'!$F$49:$F$129</c:f>
              <c:numCache>
                <c:ptCount val="81"/>
                <c:pt idx="0">
                  <c:v>0.41614744538817944</c:v>
                </c:pt>
                <c:pt idx="1">
                  <c:v>0.4128028936600986</c:v>
                </c:pt>
                <c:pt idx="2">
                  <c:v>0.40293139913577375</c:v>
                </c:pt>
                <c:pt idx="3">
                  <c:v>0.38700763882583694</c:v>
                </c:pt>
                <c:pt idx="4">
                  <c:v>0.3657844465582527</c:v>
                </c:pt>
                <c:pt idx="5">
                  <c:v>0.34023896416199473</c:v>
                </c:pt>
                <c:pt idx="6">
                  <c:v>0.31150408584479344</c:v>
                </c:pt>
                <c:pt idx="7">
                  <c:v>0.28079123932695144</c:v>
                </c:pt>
                <c:pt idx="8">
                  <c:v>0.24931123321944007</c:v>
                </c:pt>
                <c:pt idx="9">
                  <c:v>0.2181999477499803</c:v>
                </c:pt>
                <c:pt idx="10">
                  <c:v>0.1884550540730981</c:v>
                </c:pt>
                <c:pt idx="11">
                  <c:v>0.1608887768852022</c:v>
                </c:pt>
                <c:pt idx="12">
                  <c:v>0.13610008272144605</c:v>
                </c:pt>
                <c:pt idx="13">
                  <c:v>0.11446774344726916</c:v>
                </c:pt>
                <c:pt idx="14">
                  <c:v>0.09616368104801637</c:v>
                </c:pt>
                <c:pt idx="15">
                  <c:v>0.08118404588804892</c:v>
                </c:pt>
                <c:pt idx="16">
                  <c:v>0.06939380664902477</c:v>
                </c:pt>
                <c:pt idx="17">
                  <c:v>0.060579398500029906</c:v>
                </c:pt>
                <c:pt idx="18">
                  <c:v>0.054503305023427505</c:v>
                </c:pt>
                <c:pt idx="19">
                  <c:v>0.05095440180480615</c:v>
                </c:pt>
                <c:pt idx="20">
                  <c:v>0.04978846656571165</c:v>
                </c:pt>
                <c:pt idx="21">
                  <c:v>0.050954401804806135</c:v>
                </c:pt>
                <c:pt idx="22">
                  <c:v>0.054503305023427505</c:v>
                </c:pt>
                <c:pt idx="23">
                  <c:v>0.06057939850002988</c:v>
                </c:pt>
                <c:pt idx="24">
                  <c:v>0.06939380664902477</c:v>
                </c:pt>
                <c:pt idx="25">
                  <c:v>0.08118404588804892</c:v>
                </c:pt>
                <c:pt idx="26">
                  <c:v>0.09616368104801637</c:v>
                </c:pt>
                <c:pt idx="27">
                  <c:v>0.11446774344726914</c:v>
                </c:pt>
                <c:pt idx="28">
                  <c:v>0.136100082721446</c:v>
                </c:pt>
                <c:pt idx="29">
                  <c:v>0.1608887768852022</c:v>
                </c:pt>
                <c:pt idx="30">
                  <c:v>0.18845505407309804</c:v>
                </c:pt>
                <c:pt idx="31">
                  <c:v>0.21819994774998025</c:v>
                </c:pt>
                <c:pt idx="32">
                  <c:v>0.24931123321944001</c:v>
                </c:pt>
                <c:pt idx="33">
                  <c:v>0.2807912393269513</c:v>
                </c:pt>
                <c:pt idx="34">
                  <c:v>0.31150408584479344</c:v>
                </c:pt>
                <c:pt idx="35">
                  <c:v>0.34023896416199473</c:v>
                </c:pt>
                <c:pt idx="36">
                  <c:v>0.3657844465582527</c:v>
                </c:pt>
                <c:pt idx="37">
                  <c:v>0.38700763882583694</c:v>
                </c:pt>
                <c:pt idx="38">
                  <c:v>0.40293139913577375</c:v>
                </c:pt>
                <c:pt idx="39">
                  <c:v>0.4128028936600986</c:v>
                </c:pt>
                <c:pt idx="40">
                  <c:v>0.41614744538817944</c:v>
                </c:pt>
                <c:pt idx="41">
                  <c:v>0.4128028936600987</c:v>
                </c:pt>
                <c:pt idx="42">
                  <c:v>0.40293139913577375</c:v>
                </c:pt>
                <c:pt idx="43">
                  <c:v>0.38700763882583694</c:v>
                </c:pt>
                <c:pt idx="44">
                  <c:v>0.3657844465582526</c:v>
                </c:pt>
                <c:pt idx="45">
                  <c:v>0.34023896416199473</c:v>
                </c:pt>
                <c:pt idx="46">
                  <c:v>0.3115040858447937</c:v>
                </c:pt>
                <c:pt idx="47">
                  <c:v>0.28079123932695144</c:v>
                </c:pt>
                <c:pt idx="48">
                  <c:v>0.24931123321944013</c:v>
                </c:pt>
                <c:pt idx="49">
                  <c:v>0.2181999477499802</c:v>
                </c:pt>
                <c:pt idx="50">
                  <c:v>0.18845505407309812</c:v>
                </c:pt>
                <c:pt idx="51">
                  <c:v>0.16088877688520248</c:v>
                </c:pt>
                <c:pt idx="52">
                  <c:v>0.13610008272144608</c:v>
                </c:pt>
                <c:pt idx="53">
                  <c:v>0.11446774344726932</c:v>
                </c:pt>
                <c:pt idx="54">
                  <c:v>0.09616368104801641</c:v>
                </c:pt>
                <c:pt idx="55">
                  <c:v>0.08118404588804905</c:v>
                </c:pt>
                <c:pt idx="56">
                  <c:v>0.06939380664902477</c:v>
                </c:pt>
                <c:pt idx="57">
                  <c:v>0.06057939850002988</c:v>
                </c:pt>
                <c:pt idx="58">
                  <c:v>0.05450330502342752</c:v>
                </c:pt>
                <c:pt idx="59">
                  <c:v>0.050954401804806135</c:v>
                </c:pt>
                <c:pt idx="60">
                  <c:v>0.04978846656571165</c:v>
                </c:pt>
                <c:pt idx="61">
                  <c:v>0.05095440180480612</c:v>
                </c:pt>
                <c:pt idx="62">
                  <c:v>0.05450330502342749</c:v>
                </c:pt>
                <c:pt idx="63">
                  <c:v>0.06057939850002984</c:v>
                </c:pt>
                <c:pt idx="64">
                  <c:v>0.06939380664902474</c:v>
                </c:pt>
                <c:pt idx="65">
                  <c:v>0.08118404588804899</c:v>
                </c:pt>
                <c:pt idx="66">
                  <c:v>0.0961636810480163</c:v>
                </c:pt>
                <c:pt idx="67">
                  <c:v>0.1144677434472692</c:v>
                </c:pt>
                <c:pt idx="68">
                  <c:v>0.13610008272144597</c:v>
                </c:pt>
                <c:pt idx="69">
                  <c:v>0.16088877688520234</c:v>
                </c:pt>
                <c:pt idx="70">
                  <c:v>0.18845505407309798</c:v>
                </c:pt>
                <c:pt idx="71">
                  <c:v>0.21819994774998003</c:v>
                </c:pt>
                <c:pt idx="72">
                  <c:v>0.24931123321943996</c:v>
                </c:pt>
                <c:pt idx="73">
                  <c:v>0.2807912393269511</c:v>
                </c:pt>
                <c:pt idx="74">
                  <c:v>0.31150408584479333</c:v>
                </c:pt>
                <c:pt idx="75">
                  <c:v>0.3402389641619945</c:v>
                </c:pt>
                <c:pt idx="76">
                  <c:v>0.3657844465582526</c:v>
                </c:pt>
                <c:pt idx="77">
                  <c:v>0.38700763882583694</c:v>
                </c:pt>
                <c:pt idx="78">
                  <c:v>0.40293139913577375</c:v>
                </c:pt>
                <c:pt idx="79">
                  <c:v>0.4128028936600986</c:v>
                </c:pt>
                <c:pt idx="80">
                  <c:v>0.41614744538817944</c:v>
                </c:pt>
              </c:numCache>
            </c:numRef>
          </c:val>
          <c:smooth val="0"/>
        </c:ser>
        <c:ser>
          <c:idx val="0"/>
          <c:order val="1"/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'Mask 1'!$G$49:$G$129</c:f>
              <c:numCache>
                <c:ptCount val="81"/>
                <c:pt idx="0">
                  <c:v>0.1884550540730981</c:v>
                </c:pt>
                <c:pt idx="1">
                  <c:v>0.1884550540730981</c:v>
                </c:pt>
                <c:pt idx="2">
                  <c:v>0.1884550540730981</c:v>
                </c:pt>
                <c:pt idx="3">
                  <c:v>0.1884550540730981</c:v>
                </c:pt>
                <c:pt idx="4">
                  <c:v>0.1884550540730981</c:v>
                </c:pt>
                <c:pt idx="5">
                  <c:v>0.1884550540730981</c:v>
                </c:pt>
                <c:pt idx="6">
                  <c:v>0.1884550540730981</c:v>
                </c:pt>
                <c:pt idx="7">
                  <c:v>0.1884550540730981</c:v>
                </c:pt>
                <c:pt idx="8">
                  <c:v>0.1884550540730981</c:v>
                </c:pt>
                <c:pt idx="9">
                  <c:v>0.1884550540730981</c:v>
                </c:pt>
                <c:pt idx="10">
                  <c:v>0.1884550540730981</c:v>
                </c:pt>
                <c:pt idx="11">
                  <c:v>0.1884550540730981</c:v>
                </c:pt>
                <c:pt idx="12">
                  <c:v>0.1884550540730981</c:v>
                </c:pt>
                <c:pt idx="13">
                  <c:v>0.1884550540730981</c:v>
                </c:pt>
                <c:pt idx="14">
                  <c:v>0.1884550540730981</c:v>
                </c:pt>
                <c:pt idx="15">
                  <c:v>0.1884550540730981</c:v>
                </c:pt>
                <c:pt idx="16">
                  <c:v>0.1884550540730981</c:v>
                </c:pt>
                <c:pt idx="17">
                  <c:v>0.1884550540730981</c:v>
                </c:pt>
                <c:pt idx="18">
                  <c:v>0.1884550540730981</c:v>
                </c:pt>
                <c:pt idx="19">
                  <c:v>0.1884550540730981</c:v>
                </c:pt>
                <c:pt idx="20">
                  <c:v>0.1884550540730981</c:v>
                </c:pt>
                <c:pt idx="21">
                  <c:v>0.1884550540730981</c:v>
                </c:pt>
                <c:pt idx="22">
                  <c:v>0.1884550540730981</c:v>
                </c:pt>
                <c:pt idx="23">
                  <c:v>0.1884550540730981</c:v>
                </c:pt>
                <c:pt idx="24">
                  <c:v>0.1884550540730981</c:v>
                </c:pt>
                <c:pt idx="25">
                  <c:v>0.1884550540730981</c:v>
                </c:pt>
                <c:pt idx="26">
                  <c:v>0.1884550540730981</c:v>
                </c:pt>
                <c:pt idx="27">
                  <c:v>0.1884550540730981</c:v>
                </c:pt>
                <c:pt idx="28">
                  <c:v>0.1884550540730981</c:v>
                </c:pt>
                <c:pt idx="29">
                  <c:v>0.1884550540730981</c:v>
                </c:pt>
                <c:pt idx="30">
                  <c:v>0.1884550540730981</c:v>
                </c:pt>
                <c:pt idx="31">
                  <c:v>0.1884550540730981</c:v>
                </c:pt>
                <c:pt idx="32">
                  <c:v>0.1884550540730981</c:v>
                </c:pt>
                <c:pt idx="33">
                  <c:v>0.1884550540730981</c:v>
                </c:pt>
                <c:pt idx="34">
                  <c:v>0.1884550540730981</c:v>
                </c:pt>
                <c:pt idx="35">
                  <c:v>0.1884550540730981</c:v>
                </c:pt>
                <c:pt idx="36">
                  <c:v>0.1884550540730981</c:v>
                </c:pt>
                <c:pt idx="37">
                  <c:v>0.1884550540730981</c:v>
                </c:pt>
                <c:pt idx="38">
                  <c:v>0.1884550540730981</c:v>
                </c:pt>
                <c:pt idx="39">
                  <c:v>0.1884550540730981</c:v>
                </c:pt>
                <c:pt idx="40">
                  <c:v>0.1884550540730981</c:v>
                </c:pt>
                <c:pt idx="41">
                  <c:v>0.1884550540730981</c:v>
                </c:pt>
                <c:pt idx="42">
                  <c:v>0.1884550540730981</c:v>
                </c:pt>
                <c:pt idx="43">
                  <c:v>0.1884550540730981</c:v>
                </c:pt>
                <c:pt idx="44">
                  <c:v>0.1884550540730981</c:v>
                </c:pt>
                <c:pt idx="45">
                  <c:v>0.1884550540730981</c:v>
                </c:pt>
                <c:pt idx="46">
                  <c:v>0.1884550540730981</c:v>
                </c:pt>
                <c:pt idx="47">
                  <c:v>0.1884550540730981</c:v>
                </c:pt>
                <c:pt idx="48">
                  <c:v>0.1884550540730981</c:v>
                </c:pt>
                <c:pt idx="49">
                  <c:v>0.1884550540730981</c:v>
                </c:pt>
                <c:pt idx="50">
                  <c:v>0.1884550540730981</c:v>
                </c:pt>
                <c:pt idx="51">
                  <c:v>0.1884550540730981</c:v>
                </c:pt>
                <c:pt idx="52">
                  <c:v>0.1884550540730981</c:v>
                </c:pt>
                <c:pt idx="53">
                  <c:v>0.1884550540730981</c:v>
                </c:pt>
                <c:pt idx="54">
                  <c:v>0.1884550540730981</c:v>
                </c:pt>
                <c:pt idx="55">
                  <c:v>0.1884550540730981</c:v>
                </c:pt>
                <c:pt idx="56">
                  <c:v>0.1884550540730981</c:v>
                </c:pt>
                <c:pt idx="57">
                  <c:v>0.1884550540730981</c:v>
                </c:pt>
                <c:pt idx="58">
                  <c:v>0.1884550540730981</c:v>
                </c:pt>
                <c:pt idx="59">
                  <c:v>0.1884550540730981</c:v>
                </c:pt>
                <c:pt idx="60">
                  <c:v>0.1884550540730981</c:v>
                </c:pt>
                <c:pt idx="61">
                  <c:v>0.1884550540730981</c:v>
                </c:pt>
                <c:pt idx="62">
                  <c:v>0.1884550540730981</c:v>
                </c:pt>
                <c:pt idx="63">
                  <c:v>0.1884550540730981</c:v>
                </c:pt>
                <c:pt idx="64">
                  <c:v>0.1884550540730981</c:v>
                </c:pt>
                <c:pt idx="65">
                  <c:v>0.1884550540730981</c:v>
                </c:pt>
                <c:pt idx="66">
                  <c:v>0.1884550540730981</c:v>
                </c:pt>
                <c:pt idx="67">
                  <c:v>0.1884550540730981</c:v>
                </c:pt>
                <c:pt idx="68">
                  <c:v>0.1884550540730981</c:v>
                </c:pt>
                <c:pt idx="69">
                  <c:v>0.1884550540730981</c:v>
                </c:pt>
                <c:pt idx="70">
                  <c:v>0.1884550540730981</c:v>
                </c:pt>
                <c:pt idx="71">
                  <c:v>0.1884550540730981</c:v>
                </c:pt>
                <c:pt idx="72">
                  <c:v>0.1884550540730981</c:v>
                </c:pt>
                <c:pt idx="73">
                  <c:v>0.1884550540730981</c:v>
                </c:pt>
                <c:pt idx="74">
                  <c:v>0.1884550540730981</c:v>
                </c:pt>
                <c:pt idx="75">
                  <c:v>0.1884550540730981</c:v>
                </c:pt>
                <c:pt idx="76">
                  <c:v>0.1884550540730981</c:v>
                </c:pt>
                <c:pt idx="77">
                  <c:v>0.1884550540730981</c:v>
                </c:pt>
                <c:pt idx="78">
                  <c:v>0.1884550540730981</c:v>
                </c:pt>
                <c:pt idx="79">
                  <c:v>0.1884550540730981</c:v>
                </c:pt>
                <c:pt idx="80">
                  <c:v>0.1884550540730981</c:v>
                </c:pt>
              </c:numCache>
            </c:numRef>
          </c:val>
          <c:smooth val="0"/>
        </c:ser>
        <c:axId val="52379692"/>
        <c:axId val="1655181"/>
      </c:lineChart>
      <c:catAx>
        <c:axId val="5237969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1655181"/>
        <c:crosses val="autoZero"/>
        <c:auto val="1"/>
        <c:lblOffset val="100"/>
        <c:noMultiLvlLbl val="0"/>
      </c:catAx>
      <c:valAx>
        <c:axId val="1655181"/>
        <c:scaling>
          <c:orientation val="minMax"/>
          <c:max val="1.6"/>
          <c:min val="0"/>
        </c:scaling>
        <c:axPos val="r"/>
        <c:delete val="0"/>
        <c:numFmt formatCode="General" sourceLinked="1"/>
        <c:majorTickMark val="out"/>
        <c:minorTickMark val="none"/>
        <c:tickLblPos val="nextTo"/>
        <c:crossAx val="52379692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'Mask 2'!$B$13:$F$13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500"/>
        <c:axId val="14896630"/>
        <c:axId val="66960807"/>
      </c:barChart>
      <c:catAx>
        <c:axId val="14896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Primary orders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66960807"/>
        <c:crosses val="autoZero"/>
        <c:auto val="1"/>
        <c:lblOffset val="100"/>
        <c:noMultiLvlLbl val="0"/>
      </c:catAx>
      <c:valAx>
        <c:axId val="6696080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|Magnitude|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966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30">
              <a:fgClr>
                <a:srgbClr val="0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val>
            <c:numRef>
              <c:f>'Mask 2'!$G$10</c:f>
              <c:numCache>
                <c:ptCount val="1"/>
                <c:pt idx="0">
                  <c:v>0</c:v>
                </c:pt>
              </c:numCache>
            </c:numRef>
          </c:val>
        </c:ser>
        <c:gapWidth val="0"/>
        <c:axId val="65776352"/>
        <c:axId val="55116257"/>
      </c:barChart>
      <c:catAx>
        <c:axId val="6577635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5116257"/>
        <c:crosses val="autoZero"/>
        <c:auto val="1"/>
        <c:lblOffset val="100"/>
        <c:noMultiLvlLbl val="0"/>
      </c:catAx>
      <c:valAx>
        <c:axId val="55116257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57763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'Mask 2'!$A$31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'Mask 2'!$B$10</c:f>
              <c:numCache>
                <c:ptCount val="1"/>
                <c:pt idx="0">
                  <c:v>0</c:v>
                </c:pt>
              </c:numCache>
            </c:numRef>
          </c:val>
        </c:ser>
        <c:gapWidth val="0"/>
        <c:axId val="26284266"/>
        <c:axId val="35231803"/>
      </c:barChart>
      <c:catAx>
        <c:axId val="2628426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5231803"/>
        <c:crosses val="autoZero"/>
        <c:auto val="1"/>
        <c:lblOffset val="100"/>
        <c:noMultiLvlLbl val="0"/>
      </c:catAx>
      <c:valAx>
        <c:axId val="35231803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62842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'Mask 2'!$A$31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'Mask 2'!$B$10</c:f>
              <c:numCache>
                <c:ptCount val="1"/>
                <c:pt idx="0">
                  <c:v>0</c:v>
                </c:pt>
              </c:numCache>
            </c:numRef>
          </c:val>
        </c:ser>
        <c:gapWidth val="0"/>
        <c:axId val="48650772"/>
        <c:axId val="35203765"/>
      </c:barChart>
      <c:catAx>
        <c:axId val="486507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5203765"/>
        <c:crosses val="autoZero"/>
        <c:auto val="1"/>
        <c:lblOffset val="100"/>
        <c:noMultiLvlLbl val="0"/>
      </c:catAx>
      <c:valAx>
        <c:axId val="35203765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86507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47625</xdr:rowOff>
    </xdr:from>
    <xdr:to>
      <xdr:col>6</xdr:col>
      <xdr:colOff>809625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0" y="2228850"/>
        <a:ext cx="62198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552450</xdr:colOff>
      <xdr:row>0</xdr:row>
      <xdr:rowOff>219075</xdr:rowOff>
    </xdr:from>
    <xdr:to>
      <xdr:col>9</xdr:col>
      <xdr:colOff>428625</xdr:colOff>
      <xdr:row>2</xdr:row>
      <xdr:rowOff>190500</xdr:rowOff>
    </xdr:to>
    <xdr:graphicFrame>
      <xdr:nvGraphicFramePr>
        <xdr:cNvPr id="2" name="Chart 7"/>
        <xdr:cNvGraphicFramePr/>
      </xdr:nvGraphicFramePr>
      <xdr:xfrm>
        <a:off x="8467725" y="219075"/>
        <a:ext cx="485775" cy="98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361950</xdr:colOff>
      <xdr:row>0</xdr:row>
      <xdr:rowOff>228600</xdr:rowOff>
    </xdr:from>
    <xdr:to>
      <xdr:col>1</xdr:col>
      <xdr:colOff>428625</xdr:colOff>
      <xdr:row>2</xdr:row>
      <xdr:rowOff>247650</xdr:rowOff>
    </xdr:to>
    <xdr:graphicFrame>
      <xdr:nvGraphicFramePr>
        <xdr:cNvPr id="3" name="Chart 8"/>
        <xdr:cNvGraphicFramePr/>
      </xdr:nvGraphicFramePr>
      <xdr:xfrm>
        <a:off x="361950" y="228600"/>
        <a:ext cx="676275" cy="102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219075</xdr:colOff>
      <xdr:row>0</xdr:row>
      <xdr:rowOff>228600</xdr:rowOff>
    </xdr:from>
    <xdr:to>
      <xdr:col>1</xdr:col>
      <xdr:colOff>923925</xdr:colOff>
      <xdr:row>2</xdr:row>
      <xdr:rowOff>247650</xdr:rowOff>
    </xdr:to>
    <xdr:graphicFrame>
      <xdr:nvGraphicFramePr>
        <xdr:cNvPr id="4" name="Chart 9"/>
        <xdr:cNvGraphicFramePr/>
      </xdr:nvGraphicFramePr>
      <xdr:xfrm>
        <a:off x="828675" y="228600"/>
        <a:ext cx="704850" cy="1028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733425</xdr:colOff>
      <xdr:row>8</xdr:row>
      <xdr:rowOff>19050</xdr:rowOff>
    </xdr:from>
    <xdr:to>
      <xdr:col>11</xdr:col>
      <xdr:colOff>523875</xdr:colOff>
      <xdr:row>28</xdr:row>
      <xdr:rowOff>123825</xdr:rowOff>
    </xdr:to>
    <xdr:graphicFrame>
      <xdr:nvGraphicFramePr>
        <xdr:cNvPr id="5" name="Chart 14"/>
        <xdr:cNvGraphicFramePr/>
      </xdr:nvGraphicFramePr>
      <xdr:xfrm>
        <a:off x="6143625" y="2752725"/>
        <a:ext cx="3943350" cy="3343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47625</xdr:rowOff>
    </xdr:from>
    <xdr:to>
      <xdr:col>6</xdr:col>
      <xdr:colOff>809625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0" y="2228850"/>
        <a:ext cx="62198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552450</xdr:colOff>
      <xdr:row>0</xdr:row>
      <xdr:rowOff>219075</xdr:rowOff>
    </xdr:from>
    <xdr:to>
      <xdr:col>9</xdr:col>
      <xdr:colOff>428625</xdr:colOff>
      <xdr:row>2</xdr:row>
      <xdr:rowOff>190500</xdr:rowOff>
    </xdr:to>
    <xdr:graphicFrame>
      <xdr:nvGraphicFramePr>
        <xdr:cNvPr id="2" name="Chart 7"/>
        <xdr:cNvGraphicFramePr/>
      </xdr:nvGraphicFramePr>
      <xdr:xfrm>
        <a:off x="8467725" y="219075"/>
        <a:ext cx="485775" cy="98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361950</xdr:colOff>
      <xdr:row>0</xdr:row>
      <xdr:rowOff>228600</xdr:rowOff>
    </xdr:from>
    <xdr:to>
      <xdr:col>1</xdr:col>
      <xdr:colOff>428625</xdr:colOff>
      <xdr:row>2</xdr:row>
      <xdr:rowOff>247650</xdr:rowOff>
    </xdr:to>
    <xdr:graphicFrame>
      <xdr:nvGraphicFramePr>
        <xdr:cNvPr id="3" name="Chart 8"/>
        <xdr:cNvGraphicFramePr/>
      </xdr:nvGraphicFramePr>
      <xdr:xfrm>
        <a:off x="361950" y="228600"/>
        <a:ext cx="676275" cy="102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219075</xdr:colOff>
      <xdr:row>0</xdr:row>
      <xdr:rowOff>228600</xdr:rowOff>
    </xdr:from>
    <xdr:to>
      <xdr:col>1</xdr:col>
      <xdr:colOff>923925</xdr:colOff>
      <xdr:row>2</xdr:row>
      <xdr:rowOff>247650</xdr:rowOff>
    </xdr:to>
    <xdr:graphicFrame>
      <xdr:nvGraphicFramePr>
        <xdr:cNvPr id="4" name="Chart 9"/>
        <xdr:cNvGraphicFramePr/>
      </xdr:nvGraphicFramePr>
      <xdr:xfrm>
        <a:off x="828675" y="228600"/>
        <a:ext cx="704850" cy="1028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733425</xdr:colOff>
      <xdr:row>8</xdr:row>
      <xdr:rowOff>19050</xdr:rowOff>
    </xdr:from>
    <xdr:to>
      <xdr:col>11</xdr:col>
      <xdr:colOff>523875</xdr:colOff>
      <xdr:row>28</xdr:row>
      <xdr:rowOff>123825</xdr:rowOff>
    </xdr:to>
    <xdr:graphicFrame>
      <xdr:nvGraphicFramePr>
        <xdr:cNvPr id="5" name="Chart 12"/>
        <xdr:cNvGraphicFramePr/>
      </xdr:nvGraphicFramePr>
      <xdr:xfrm>
        <a:off x="6143625" y="2752725"/>
        <a:ext cx="3943350" cy="3343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47625</xdr:rowOff>
    </xdr:from>
    <xdr:to>
      <xdr:col>6</xdr:col>
      <xdr:colOff>809625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0" y="2228850"/>
        <a:ext cx="62198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552450</xdr:colOff>
      <xdr:row>0</xdr:row>
      <xdr:rowOff>219075</xdr:rowOff>
    </xdr:from>
    <xdr:to>
      <xdr:col>9</xdr:col>
      <xdr:colOff>428625</xdr:colOff>
      <xdr:row>2</xdr:row>
      <xdr:rowOff>190500</xdr:rowOff>
    </xdr:to>
    <xdr:graphicFrame>
      <xdr:nvGraphicFramePr>
        <xdr:cNvPr id="2" name="Chart 7"/>
        <xdr:cNvGraphicFramePr/>
      </xdr:nvGraphicFramePr>
      <xdr:xfrm>
        <a:off x="8467725" y="219075"/>
        <a:ext cx="485775" cy="98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361950</xdr:colOff>
      <xdr:row>0</xdr:row>
      <xdr:rowOff>228600</xdr:rowOff>
    </xdr:from>
    <xdr:to>
      <xdr:col>1</xdr:col>
      <xdr:colOff>428625</xdr:colOff>
      <xdr:row>2</xdr:row>
      <xdr:rowOff>247650</xdr:rowOff>
    </xdr:to>
    <xdr:graphicFrame>
      <xdr:nvGraphicFramePr>
        <xdr:cNvPr id="3" name="Chart 8"/>
        <xdr:cNvGraphicFramePr/>
      </xdr:nvGraphicFramePr>
      <xdr:xfrm>
        <a:off x="361950" y="228600"/>
        <a:ext cx="676275" cy="102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219075</xdr:colOff>
      <xdr:row>0</xdr:row>
      <xdr:rowOff>228600</xdr:rowOff>
    </xdr:from>
    <xdr:to>
      <xdr:col>1</xdr:col>
      <xdr:colOff>923925</xdr:colOff>
      <xdr:row>2</xdr:row>
      <xdr:rowOff>247650</xdr:rowOff>
    </xdr:to>
    <xdr:graphicFrame>
      <xdr:nvGraphicFramePr>
        <xdr:cNvPr id="4" name="Chart 9"/>
        <xdr:cNvGraphicFramePr/>
      </xdr:nvGraphicFramePr>
      <xdr:xfrm>
        <a:off x="828675" y="228600"/>
        <a:ext cx="704850" cy="1028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733425</xdr:colOff>
      <xdr:row>8</xdr:row>
      <xdr:rowOff>19050</xdr:rowOff>
    </xdr:from>
    <xdr:to>
      <xdr:col>11</xdr:col>
      <xdr:colOff>523875</xdr:colOff>
      <xdr:row>28</xdr:row>
      <xdr:rowOff>123825</xdr:rowOff>
    </xdr:to>
    <xdr:graphicFrame>
      <xdr:nvGraphicFramePr>
        <xdr:cNvPr id="5" name="Chart 12"/>
        <xdr:cNvGraphicFramePr/>
      </xdr:nvGraphicFramePr>
      <xdr:xfrm>
        <a:off x="6143625" y="2752725"/>
        <a:ext cx="3943350" cy="3343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47625</xdr:rowOff>
    </xdr:from>
    <xdr:to>
      <xdr:col>6</xdr:col>
      <xdr:colOff>809625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0" y="2228850"/>
        <a:ext cx="62198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552450</xdr:colOff>
      <xdr:row>0</xdr:row>
      <xdr:rowOff>219075</xdr:rowOff>
    </xdr:from>
    <xdr:to>
      <xdr:col>9</xdr:col>
      <xdr:colOff>428625</xdr:colOff>
      <xdr:row>2</xdr:row>
      <xdr:rowOff>190500</xdr:rowOff>
    </xdr:to>
    <xdr:graphicFrame>
      <xdr:nvGraphicFramePr>
        <xdr:cNvPr id="2" name="Chart 7"/>
        <xdr:cNvGraphicFramePr/>
      </xdr:nvGraphicFramePr>
      <xdr:xfrm>
        <a:off x="8467725" y="219075"/>
        <a:ext cx="485775" cy="98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361950</xdr:colOff>
      <xdr:row>0</xdr:row>
      <xdr:rowOff>228600</xdr:rowOff>
    </xdr:from>
    <xdr:to>
      <xdr:col>1</xdr:col>
      <xdr:colOff>428625</xdr:colOff>
      <xdr:row>2</xdr:row>
      <xdr:rowOff>247650</xdr:rowOff>
    </xdr:to>
    <xdr:graphicFrame>
      <xdr:nvGraphicFramePr>
        <xdr:cNvPr id="3" name="Chart 8"/>
        <xdr:cNvGraphicFramePr/>
      </xdr:nvGraphicFramePr>
      <xdr:xfrm>
        <a:off x="361950" y="228600"/>
        <a:ext cx="676275" cy="102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219075</xdr:colOff>
      <xdr:row>0</xdr:row>
      <xdr:rowOff>228600</xdr:rowOff>
    </xdr:from>
    <xdr:to>
      <xdr:col>1</xdr:col>
      <xdr:colOff>923925</xdr:colOff>
      <xdr:row>2</xdr:row>
      <xdr:rowOff>247650</xdr:rowOff>
    </xdr:to>
    <xdr:graphicFrame>
      <xdr:nvGraphicFramePr>
        <xdr:cNvPr id="4" name="Chart 9"/>
        <xdr:cNvGraphicFramePr/>
      </xdr:nvGraphicFramePr>
      <xdr:xfrm>
        <a:off x="828675" y="228600"/>
        <a:ext cx="704850" cy="1028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742950</xdr:colOff>
      <xdr:row>8</xdr:row>
      <xdr:rowOff>66675</xdr:rowOff>
    </xdr:from>
    <xdr:to>
      <xdr:col>11</xdr:col>
      <xdr:colOff>533400</xdr:colOff>
      <xdr:row>29</xdr:row>
      <xdr:rowOff>19050</xdr:rowOff>
    </xdr:to>
    <xdr:graphicFrame>
      <xdr:nvGraphicFramePr>
        <xdr:cNvPr id="5" name="Chart 12"/>
        <xdr:cNvGraphicFramePr/>
      </xdr:nvGraphicFramePr>
      <xdr:xfrm>
        <a:off x="6153150" y="2800350"/>
        <a:ext cx="3943350" cy="3352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66675</xdr:rowOff>
    </xdr:from>
    <xdr:to>
      <xdr:col>9</xdr:col>
      <xdr:colOff>352425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47625" y="1905000"/>
        <a:ext cx="87439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533400</xdr:colOff>
      <xdr:row>0</xdr:row>
      <xdr:rowOff>228600</xdr:rowOff>
    </xdr:from>
    <xdr:to>
      <xdr:col>9</xdr:col>
      <xdr:colOff>400050</xdr:colOff>
      <xdr:row>2</xdr:row>
      <xdr:rowOff>200025</xdr:rowOff>
    </xdr:to>
    <xdr:graphicFrame>
      <xdr:nvGraphicFramePr>
        <xdr:cNvPr id="2" name="Chart 23"/>
        <xdr:cNvGraphicFramePr/>
      </xdr:nvGraphicFramePr>
      <xdr:xfrm>
        <a:off x="8362950" y="228600"/>
        <a:ext cx="476250" cy="98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361950</xdr:colOff>
      <xdr:row>0</xdr:row>
      <xdr:rowOff>228600</xdr:rowOff>
    </xdr:from>
    <xdr:to>
      <xdr:col>1</xdr:col>
      <xdr:colOff>428625</xdr:colOff>
      <xdr:row>2</xdr:row>
      <xdr:rowOff>247650</xdr:rowOff>
    </xdr:to>
    <xdr:graphicFrame>
      <xdr:nvGraphicFramePr>
        <xdr:cNvPr id="3" name="Chart 26"/>
        <xdr:cNvGraphicFramePr/>
      </xdr:nvGraphicFramePr>
      <xdr:xfrm>
        <a:off x="361950" y="228600"/>
        <a:ext cx="676275" cy="102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219075</xdr:colOff>
      <xdr:row>0</xdr:row>
      <xdr:rowOff>228600</xdr:rowOff>
    </xdr:from>
    <xdr:to>
      <xdr:col>1</xdr:col>
      <xdr:colOff>933450</xdr:colOff>
      <xdr:row>2</xdr:row>
      <xdr:rowOff>247650</xdr:rowOff>
    </xdr:to>
    <xdr:graphicFrame>
      <xdr:nvGraphicFramePr>
        <xdr:cNvPr id="4" name="Chart 44"/>
        <xdr:cNvGraphicFramePr/>
      </xdr:nvGraphicFramePr>
      <xdr:xfrm>
        <a:off x="828675" y="228600"/>
        <a:ext cx="714375" cy="1028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9"/>
  <sheetViews>
    <sheetView tabSelected="1" zoomScale="85" zoomScaleNormal="85" workbookViewId="0" topLeftCell="A1">
      <selection activeCell="F51" sqref="F51"/>
    </sheetView>
  </sheetViews>
  <sheetFormatPr defaultColWidth="9.140625" defaultRowHeight="12.75"/>
  <cols>
    <col min="2" max="2" width="15.140625" style="0" customWidth="1"/>
    <col min="3" max="3" width="10.7109375" style="0" bestFit="1" customWidth="1"/>
    <col min="4" max="4" width="24.7109375" style="0" customWidth="1"/>
    <col min="6" max="6" width="12.28125" style="0" bestFit="1" customWidth="1"/>
    <col min="7" max="7" width="24.57421875" style="0" customWidth="1"/>
    <col min="8" max="8" width="13.00390625" style="0" bestFit="1" customWidth="1"/>
    <col min="11" max="11" width="6.421875" style="0" customWidth="1"/>
  </cols>
  <sheetData>
    <row r="1" spans="1:14" ht="39.75" customHeight="1">
      <c r="A1" s="15"/>
      <c r="B1" s="15"/>
      <c r="C1" s="10"/>
      <c r="D1" s="4" t="s">
        <v>36</v>
      </c>
      <c r="E1" s="11">
        <f>E15*0.01</f>
        <v>0.22</v>
      </c>
      <c r="F1" s="6"/>
      <c r="G1" s="4" t="s">
        <v>0</v>
      </c>
      <c r="H1" s="22">
        <f>E18*0.02+0.00000000001</f>
        <v>1E-11</v>
      </c>
      <c r="I1" s="15"/>
      <c r="J1" s="15"/>
      <c r="K1" s="15"/>
      <c r="L1" s="15"/>
      <c r="M1" s="15"/>
      <c r="N1" s="15"/>
    </row>
    <row r="2" spans="1:14" ht="39.75" customHeight="1">
      <c r="A2" s="15"/>
      <c r="B2" s="15"/>
      <c r="C2" s="10"/>
      <c r="D2" s="4" t="s">
        <v>37</v>
      </c>
      <c r="E2" s="11">
        <f>E16*0.01</f>
        <v>0.1</v>
      </c>
      <c r="F2" s="6"/>
      <c r="G2" s="4" t="s">
        <v>1</v>
      </c>
      <c r="H2" s="22">
        <f>E19*0.02</f>
        <v>0</v>
      </c>
      <c r="I2" s="15"/>
      <c r="J2" s="15"/>
      <c r="K2" s="15"/>
      <c r="L2" s="15"/>
      <c r="M2" s="15"/>
      <c r="N2" s="15"/>
    </row>
    <row r="3" spans="1:14" ht="39.75" customHeight="1">
      <c r="A3" s="15"/>
      <c r="B3" s="15"/>
      <c r="C3" s="10"/>
      <c r="D3" s="4" t="s">
        <v>2</v>
      </c>
      <c r="E3" s="11">
        <f>E17*0.02</f>
        <v>0.06</v>
      </c>
      <c r="F3" s="6"/>
      <c r="G3" s="4" t="s">
        <v>33</v>
      </c>
      <c r="H3" s="11">
        <f>E20*0.02</f>
        <v>0.6</v>
      </c>
      <c r="I3" s="15"/>
      <c r="J3" s="15"/>
      <c r="K3" s="15"/>
      <c r="L3" s="15"/>
      <c r="M3" s="15"/>
      <c r="N3" s="15"/>
    </row>
    <row r="4" spans="1:14" ht="39.75" customHeight="1">
      <c r="A4" s="15"/>
      <c r="B4" s="15"/>
      <c r="C4" s="10"/>
      <c r="D4" s="10"/>
      <c r="E4" s="10"/>
      <c r="F4" s="13"/>
      <c r="G4" s="4" t="s">
        <v>34</v>
      </c>
      <c r="H4" s="11">
        <f>IF(E21=1,193,248)</f>
        <v>193</v>
      </c>
      <c r="I4" s="15"/>
      <c r="J4" s="29" t="s">
        <v>24</v>
      </c>
      <c r="K4" s="15"/>
      <c r="L4" s="15"/>
      <c r="M4" s="15"/>
      <c r="N4" s="15"/>
    </row>
    <row r="5" spans="1:14" ht="12.75">
      <c r="A5" s="15"/>
      <c r="B5" s="15"/>
      <c r="C5" s="10"/>
      <c r="D5" s="10"/>
      <c r="E5" s="10"/>
      <c r="F5" s="10"/>
      <c r="G5" s="17"/>
      <c r="H5" s="10"/>
      <c r="I5" s="15"/>
      <c r="K5" s="15"/>
      <c r="L5" s="15"/>
      <c r="M5" s="15"/>
      <c r="N5" s="15"/>
    </row>
    <row r="6" spans="1:14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29" ht="18">
      <c r="A7" s="15"/>
      <c r="B7" s="19" t="s">
        <v>3</v>
      </c>
      <c r="C7" s="19"/>
      <c r="D7" s="19" t="s">
        <v>4</v>
      </c>
      <c r="E7" s="19"/>
      <c r="F7" s="19" t="s">
        <v>5</v>
      </c>
      <c r="G7" s="19"/>
      <c r="H7" s="19"/>
      <c r="I7" s="24" t="s">
        <v>45</v>
      </c>
      <c r="J7" s="15"/>
      <c r="K7" s="15"/>
      <c r="L7" s="15"/>
      <c r="M7" s="15"/>
      <c r="N7" s="15"/>
      <c r="AC7" t="s">
        <v>6</v>
      </c>
    </row>
    <row r="8" spans="1:14" ht="12.75">
      <c r="A8" s="15"/>
      <c r="B8" s="19">
        <f>(E1-E2)/E1</f>
        <v>0.5454545454545454</v>
      </c>
      <c r="C8" s="19"/>
      <c r="D8" s="19">
        <f>($B$8*(SIN(PI()*$B$8)/(PI()*$B$8)))*(1+SQRT(E3))</f>
        <v>0.3922460117101021</v>
      </c>
      <c r="E8" s="19"/>
      <c r="F8" s="19">
        <f>($B$8*(SIN(2*PI()*$B$8)/(2*PI()*$B$8)))*(1+SQRT(E3))</f>
        <v>-0.05582242771986423</v>
      </c>
      <c r="G8" s="19"/>
      <c r="H8" s="19"/>
      <c r="I8" s="15"/>
      <c r="J8" s="15"/>
      <c r="K8" s="15"/>
      <c r="L8" s="15"/>
      <c r="M8" s="15"/>
      <c r="N8" s="15"/>
    </row>
    <row r="9" spans="1:14" ht="12.75">
      <c r="A9" s="15"/>
      <c r="B9" s="19" t="s">
        <v>16</v>
      </c>
      <c r="C9" s="15"/>
      <c r="D9" s="15"/>
      <c r="E9" s="15"/>
      <c r="F9" s="15"/>
      <c r="G9" s="19" t="s">
        <v>17</v>
      </c>
      <c r="H9" s="15"/>
      <c r="I9" s="15"/>
      <c r="J9" s="15"/>
      <c r="K9" s="15"/>
      <c r="L9" s="15"/>
      <c r="M9" s="15"/>
      <c r="N9" s="15"/>
    </row>
    <row r="10" spans="1:14" ht="12.75">
      <c r="A10" s="15"/>
      <c r="B10" s="19">
        <f>(E2)/E1</f>
        <v>0.4545454545454546</v>
      </c>
      <c r="C10" s="15"/>
      <c r="D10" s="15"/>
      <c r="E10" s="15"/>
      <c r="F10" s="15"/>
      <c r="G10" s="20">
        <f>H1*(E1-E2)/E1</f>
        <v>5.454545454545454E-12</v>
      </c>
      <c r="H10" s="15"/>
      <c r="I10" s="15"/>
      <c r="J10" s="15"/>
      <c r="K10" s="15"/>
      <c r="L10" s="15"/>
      <c r="M10" s="15"/>
      <c r="N10" s="15"/>
    </row>
    <row r="11" spans="1:14" ht="12.75">
      <c r="A11" s="15"/>
      <c r="B11" s="19"/>
      <c r="C11" s="19"/>
      <c r="D11" s="15"/>
      <c r="E11" s="21"/>
      <c r="F11" s="19"/>
      <c r="G11" s="19"/>
      <c r="H11" s="15"/>
      <c r="I11" s="15"/>
      <c r="J11" s="15"/>
      <c r="K11" s="15"/>
      <c r="L11" s="15"/>
      <c r="M11" s="15"/>
      <c r="N11" s="15"/>
    </row>
    <row r="12" spans="1:14" ht="12.75">
      <c r="A12" s="15"/>
      <c r="B12" s="19" t="s">
        <v>7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12.75">
      <c r="A13" s="15"/>
      <c r="B13" s="20">
        <f>ABS(($F$8-(1-SQRT($H$2))*($H$1*$B$8)*(SIN(PI()*2*$H$1*$B$8)/(PI()*2*$H$1*$B$8)))/1)</f>
        <v>0.05582242772531878</v>
      </c>
      <c r="C13" s="20">
        <f>($D$8-(1-SQRT($H$2))*($H$1*$B$8)*(SIN(PI()*$H$1*$B$8)/(PI()*$H$1*$B$8)))/1</f>
        <v>0.39224601170464757</v>
      </c>
      <c r="D13" s="20">
        <f>((1-($H$1)*(1-SQRT($H$2)))*1)*((1+SQRT($E$3))*$B$8-SQRT($E$3))</f>
        <v>0.43411410259642347</v>
      </c>
      <c r="E13" s="20">
        <f>($D$8-(1-SQRT($H$2))*($H$1*$B$8)*(SIN(PI()*$H$1*$B$8)/(PI()*$H$1*$B$8)))/1</f>
        <v>0.39224601170464757</v>
      </c>
      <c r="F13" s="20">
        <f>ABS(($F$8-(1-SQRT($H$2))*($H$1*$B$8)*(SIN(PI()*2*$H$1*$B$8)/(PI()*2*$H$1*$B$8)))/1)</f>
        <v>0.05582242772531878</v>
      </c>
      <c r="G13" s="19"/>
      <c r="H13" s="15"/>
      <c r="I13" s="15"/>
      <c r="J13" s="15"/>
      <c r="K13" s="15"/>
      <c r="L13" s="15"/>
      <c r="M13" s="15"/>
      <c r="N13" s="15"/>
    </row>
    <row r="14" spans="1:14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2.75">
      <c r="A15" s="15"/>
      <c r="B15" s="15"/>
      <c r="C15" s="15"/>
      <c r="D15" s="19" t="s">
        <v>11</v>
      </c>
      <c r="E15" s="19">
        <v>22</v>
      </c>
      <c r="F15" s="19"/>
      <c r="G15" s="15"/>
      <c r="H15" s="15"/>
      <c r="I15" s="15"/>
      <c r="J15" s="15"/>
      <c r="K15" s="15"/>
      <c r="L15" s="15"/>
      <c r="M15" s="15"/>
      <c r="N15" s="15"/>
    </row>
    <row r="16" spans="1:14" ht="12.75">
      <c r="A16" s="15"/>
      <c r="B16" s="15"/>
      <c r="C16" s="15"/>
      <c r="D16" s="19" t="s">
        <v>25</v>
      </c>
      <c r="E16" s="19">
        <v>10</v>
      </c>
      <c r="F16" s="19">
        <f>E16*0.1</f>
        <v>1</v>
      </c>
      <c r="G16" s="15"/>
      <c r="H16" s="15"/>
      <c r="I16" s="15"/>
      <c r="J16" s="15"/>
      <c r="K16" s="15"/>
      <c r="L16" s="15"/>
      <c r="M16" s="15"/>
      <c r="N16" s="15"/>
    </row>
    <row r="17" spans="1:14" ht="12.75">
      <c r="A17" s="15"/>
      <c r="B17" s="15"/>
      <c r="C17" s="15"/>
      <c r="D17" s="19" t="s">
        <v>13</v>
      </c>
      <c r="E17" s="19">
        <v>3</v>
      </c>
      <c r="F17" s="19"/>
      <c r="G17" s="15"/>
      <c r="H17" s="15"/>
      <c r="I17" s="15"/>
      <c r="J17" s="15"/>
      <c r="K17" s="15"/>
      <c r="L17" s="15"/>
      <c r="M17" s="15"/>
      <c r="N17" s="15"/>
    </row>
    <row r="18" spans="1:14" ht="12.75">
      <c r="A18" s="15"/>
      <c r="B18" s="15"/>
      <c r="C18" s="15"/>
      <c r="D18" s="19" t="s">
        <v>14</v>
      </c>
      <c r="E18" s="19">
        <v>0</v>
      </c>
      <c r="F18" s="19"/>
      <c r="G18" s="15"/>
      <c r="H18" s="15"/>
      <c r="I18" s="15"/>
      <c r="J18" s="15"/>
      <c r="K18" s="15"/>
      <c r="L18" s="15"/>
      <c r="M18" s="15"/>
      <c r="N18" s="15"/>
    </row>
    <row r="19" spans="1:14" ht="12.75">
      <c r="A19" s="15"/>
      <c r="B19" s="15"/>
      <c r="C19" s="15"/>
      <c r="D19" s="19" t="s">
        <v>15</v>
      </c>
      <c r="E19" s="19">
        <v>0</v>
      </c>
      <c r="F19" s="19"/>
      <c r="G19" s="15"/>
      <c r="H19" s="15"/>
      <c r="I19" s="15"/>
      <c r="J19" s="15"/>
      <c r="K19" s="15"/>
      <c r="L19" s="15"/>
      <c r="M19" s="15"/>
      <c r="N19" s="15"/>
    </row>
    <row r="20" spans="1:14" ht="12.75">
      <c r="A20" s="15"/>
      <c r="B20" s="15"/>
      <c r="C20" s="15"/>
      <c r="D20" s="19" t="s">
        <v>32</v>
      </c>
      <c r="E20" s="19">
        <v>30</v>
      </c>
      <c r="F20" s="19"/>
      <c r="G20" s="15"/>
      <c r="H20" s="15"/>
      <c r="I20" s="15"/>
      <c r="J20" s="15"/>
      <c r="K20" s="15"/>
      <c r="L20" s="15"/>
      <c r="M20" s="15"/>
      <c r="N20" s="15"/>
    </row>
    <row r="21" spans="1:14" ht="12.75">
      <c r="A21" s="15"/>
      <c r="B21" s="19"/>
      <c r="C21" s="15"/>
      <c r="D21" s="28" t="s">
        <v>35</v>
      </c>
      <c r="E21" s="28">
        <v>1</v>
      </c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2.75">
      <c r="A22" s="15"/>
      <c r="B22" s="15"/>
      <c r="C22" s="15"/>
      <c r="D22" s="28" t="s">
        <v>38</v>
      </c>
      <c r="E22" s="28">
        <f>(H3/H4)</f>
        <v>0.0031088082901554403</v>
      </c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2.75">
      <c r="A23" s="15"/>
      <c r="B23" s="15"/>
      <c r="C23" s="15"/>
      <c r="D23" s="28" t="s">
        <v>39</v>
      </c>
      <c r="E23" s="28">
        <f>E22*2</f>
        <v>0.0062176165803108805</v>
      </c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2.75">
      <c r="A24" s="15"/>
      <c r="B24" s="15"/>
      <c r="C24" s="15"/>
      <c r="D24" s="28" t="s">
        <v>40</v>
      </c>
      <c r="E24" s="28">
        <f>1/(E1*1000)</f>
        <v>0.004545454545454545</v>
      </c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2.75">
      <c r="A25" s="15"/>
      <c r="B25" s="15"/>
      <c r="C25" s="15"/>
      <c r="D25" s="28" t="s">
        <v>41</v>
      </c>
      <c r="E25" s="28">
        <f>E24*2</f>
        <v>0.00909090909090909</v>
      </c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5.75">
      <c r="A31" s="15"/>
      <c r="B31" s="15"/>
      <c r="C31" s="15"/>
      <c r="D31" s="25" t="s">
        <v>8</v>
      </c>
      <c r="E31" s="26"/>
      <c r="F31" s="27">
        <f>(1-($H$1)*(1-SQRT($H$2)))*((1+SQRT($E$3))*$B$8-SQRT($E$3))</f>
        <v>0.43411410259642347</v>
      </c>
      <c r="G31" s="15"/>
      <c r="H31" s="15"/>
      <c r="I31" s="15"/>
      <c r="J31" s="15"/>
      <c r="K31" s="15"/>
      <c r="L31" s="15"/>
      <c r="M31" s="15"/>
      <c r="N31" s="15"/>
    </row>
    <row r="32" spans="1:14" ht="15.75">
      <c r="A32" s="15"/>
      <c r="B32" s="15"/>
      <c r="C32" s="15"/>
      <c r="D32" s="25" t="s">
        <v>9</v>
      </c>
      <c r="E32" s="26"/>
      <c r="F32" s="27">
        <f>($D$8-(1-SQRT($H$2))*($H$1*$B$8)*(SIN(PI()*$H$1*$B$8)/(PI()*$H$1*$B$8)))/1</f>
        <v>0.39224601170464757</v>
      </c>
      <c r="G32" s="15"/>
      <c r="H32" s="15"/>
      <c r="I32" s="15"/>
      <c r="J32" s="15"/>
      <c r="K32" s="15"/>
      <c r="L32" s="15"/>
      <c r="M32" s="15"/>
      <c r="N32" s="15"/>
    </row>
    <row r="33" spans="1:14" ht="15.75">
      <c r="A33" s="15"/>
      <c r="B33" s="15"/>
      <c r="C33" s="15"/>
      <c r="D33" s="25" t="s">
        <v>10</v>
      </c>
      <c r="E33" s="26"/>
      <c r="F33" s="27">
        <f>($F$8-(1-SQRT($H$2))*($H$1*$B$8)*(SIN(PI()*2*$H$1*$B$8)/(PI()*2*$H$1*$B$8)))/1</f>
        <v>-0.05582242772531878</v>
      </c>
      <c r="G33" s="15"/>
      <c r="H33" s="15"/>
      <c r="I33" s="35" t="s">
        <v>47</v>
      </c>
      <c r="J33" s="15"/>
      <c r="K33" s="15"/>
      <c r="L33" s="15"/>
      <c r="M33" s="15"/>
      <c r="N33" s="15"/>
    </row>
    <row r="34" spans="1:14" ht="12.75">
      <c r="A34" s="15"/>
      <c r="B34" s="15"/>
      <c r="C34" s="15"/>
      <c r="D34" s="15"/>
      <c r="E34" s="15"/>
      <c r="F34" s="15"/>
      <c r="G34" s="15"/>
      <c r="H34" s="15"/>
      <c r="I34" s="35" t="s">
        <v>46</v>
      </c>
      <c r="J34" s="15"/>
      <c r="K34" s="15"/>
      <c r="L34" s="15"/>
      <c r="M34" s="15"/>
      <c r="N34" s="15"/>
    </row>
    <row r="35" spans="1:14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2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V43" s="8"/>
      <c r="W43" s="9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6" spans="3:12" ht="12.75">
      <c r="C46" s="23"/>
      <c r="D46" s="23"/>
      <c r="I46" s="30"/>
      <c r="J46" s="18" t="s">
        <v>44</v>
      </c>
      <c r="K46" s="30"/>
      <c r="L46" s="30" t="str">
        <f>IF($J$47=1,"Coherent","Incoherent")</f>
        <v>Incoherent</v>
      </c>
    </row>
    <row r="47" spans="9:12" ht="12.75">
      <c r="I47" s="30"/>
      <c r="J47" s="33">
        <v>3</v>
      </c>
      <c r="K47" s="30"/>
      <c r="L47" s="31" t="s">
        <v>42</v>
      </c>
    </row>
    <row r="48" spans="1:13" ht="12.75">
      <c r="A48" s="18"/>
      <c r="B48" s="18"/>
      <c r="C48" s="18" t="s">
        <v>29</v>
      </c>
      <c r="D48" t="s">
        <v>30</v>
      </c>
      <c r="E48" s="18" t="s">
        <v>27</v>
      </c>
      <c r="F48" s="18" t="s">
        <v>28</v>
      </c>
      <c r="G48" t="s">
        <v>31</v>
      </c>
      <c r="I48" s="30"/>
      <c r="L48" s="34" t="s">
        <v>43</v>
      </c>
      <c r="M48" s="30"/>
    </row>
    <row r="49" spans="1:12" ht="12.75">
      <c r="A49" s="18">
        <v>0</v>
      </c>
      <c r="B49" s="18">
        <f>A49*PI()</f>
        <v>0</v>
      </c>
      <c r="C49" s="18">
        <f>2*$L$50*COS(B49)</f>
        <v>0.21098080932598468</v>
      </c>
      <c r="D49" s="18">
        <f>2*$L$51*COS(B49*2)</f>
        <v>0</v>
      </c>
      <c r="E49" s="18">
        <f aca="true" t="shared" si="0" ref="E49:E80">$F$31+D49+C49</f>
        <v>0.6450949119224081</v>
      </c>
      <c r="F49" s="18">
        <f>E49^2</f>
        <v>0.41614744538817944</v>
      </c>
      <c r="G49" s="32">
        <f aca="true" t="shared" si="1" ref="G49:G80">$F$31^2</f>
        <v>0.1884550540730981</v>
      </c>
      <c r="I49" s="30"/>
      <c r="K49" s="30">
        <v>0</v>
      </c>
      <c r="L49" s="18">
        <v>1</v>
      </c>
    </row>
    <row r="50" spans="1:12" ht="12.75">
      <c r="A50" s="18">
        <v>0.05</v>
      </c>
      <c r="B50" s="18">
        <f aca="true" t="shared" si="2" ref="B50:B113">A50*PI()</f>
        <v>0.15707963267948966</v>
      </c>
      <c r="C50" s="18">
        <f aca="true" t="shared" si="3" ref="C50:C113">2*$L$50*COS(B50)</f>
        <v>0.20838328546060098</v>
      </c>
      <c r="D50" s="18">
        <f aca="true" t="shared" si="4" ref="D50:D113">2*$L$51*COS(B50*2)</f>
        <v>0</v>
      </c>
      <c r="E50" s="18">
        <f t="shared" si="0"/>
        <v>0.6424973880570244</v>
      </c>
      <c r="F50" s="18">
        <f aca="true" t="shared" si="5" ref="F50:F113">E50^2</f>
        <v>0.4128028936600986</v>
      </c>
      <c r="G50" s="32">
        <f t="shared" si="1"/>
        <v>0.1884550540730981</v>
      </c>
      <c r="I50" s="30"/>
      <c r="K50" s="30">
        <v>1</v>
      </c>
      <c r="L50" s="18">
        <f>IF($J$47=1,(IF($E$24&lt;$E$22,$F$32,0)),(IF($E$24&lt;$E$23,((1-($E$24*(1/$E$23)))*$F$32),0)))</f>
        <v>0.10549040466299234</v>
      </c>
    </row>
    <row r="51" spans="1:12" ht="12.75">
      <c r="A51" s="18">
        <v>0.1</v>
      </c>
      <c r="B51" s="18">
        <f t="shared" si="2"/>
        <v>0.3141592653589793</v>
      </c>
      <c r="C51" s="18">
        <f t="shared" si="3"/>
        <v>0.20065467352270303</v>
      </c>
      <c r="D51" s="18">
        <f t="shared" si="4"/>
        <v>0</v>
      </c>
      <c r="E51" s="18">
        <f t="shared" si="0"/>
        <v>0.6347687761191265</v>
      </c>
      <c r="F51" s="18">
        <f t="shared" si="5"/>
        <v>0.40293139913577375</v>
      </c>
      <c r="G51" s="32">
        <f t="shared" si="1"/>
        <v>0.1884550540730981</v>
      </c>
      <c r="I51" s="30"/>
      <c r="J51" s="18"/>
      <c r="K51" s="30">
        <v>2</v>
      </c>
      <c r="L51" s="18">
        <f>IF($J$47=1,(IF($E$25&lt;$E$22,$F$33,0)),(IF($E$25&lt;$E$23,(1-($E$25*(1/$E$23)))*$F$33,0)))</f>
        <v>0</v>
      </c>
    </row>
    <row r="52" spans="1:7" ht="12.75">
      <c r="A52" s="18">
        <v>0.15</v>
      </c>
      <c r="B52" s="18">
        <f t="shared" si="2"/>
        <v>0.47123889803846897</v>
      </c>
      <c r="C52" s="18">
        <f t="shared" si="3"/>
        <v>0.1879852775879944</v>
      </c>
      <c r="D52" s="18">
        <f t="shared" si="4"/>
        <v>0</v>
      </c>
      <c r="E52" s="18">
        <f t="shared" si="0"/>
        <v>0.6220993801844179</v>
      </c>
      <c r="F52" s="18">
        <f t="shared" si="5"/>
        <v>0.38700763882583694</v>
      </c>
      <c r="G52" s="32">
        <f t="shared" si="1"/>
        <v>0.1884550540730981</v>
      </c>
    </row>
    <row r="53" spans="1:7" ht="12.75">
      <c r="A53" s="18">
        <v>0.2</v>
      </c>
      <c r="B53" s="18">
        <f t="shared" si="2"/>
        <v>0.6283185307179586</v>
      </c>
      <c r="C53" s="18">
        <f t="shared" si="3"/>
        <v>0.170687060231702</v>
      </c>
      <c r="D53" s="18">
        <f t="shared" si="4"/>
        <v>0</v>
      </c>
      <c r="E53" s="18">
        <f t="shared" si="0"/>
        <v>0.6048011628281255</v>
      </c>
      <c r="F53" s="18">
        <f t="shared" si="5"/>
        <v>0.3657844465582527</v>
      </c>
      <c r="G53" s="32">
        <f t="shared" si="1"/>
        <v>0.1884550540730981</v>
      </c>
    </row>
    <row r="54" spans="1:7" ht="12.75">
      <c r="A54" s="18">
        <v>0.25</v>
      </c>
      <c r="B54" s="18">
        <f t="shared" si="2"/>
        <v>0.7853981633974483</v>
      </c>
      <c r="C54" s="18">
        <f t="shared" si="3"/>
        <v>0.14918596097462977</v>
      </c>
      <c r="D54" s="18">
        <f t="shared" si="4"/>
        <v>0</v>
      </c>
      <c r="E54" s="18">
        <f t="shared" si="0"/>
        <v>0.5833000635710532</v>
      </c>
      <c r="F54" s="18">
        <f t="shared" si="5"/>
        <v>0.34023896416199473</v>
      </c>
      <c r="G54" s="32">
        <f t="shared" si="1"/>
        <v>0.1884550540730981</v>
      </c>
    </row>
    <row r="55" spans="1:7" ht="12.75">
      <c r="A55" s="18">
        <v>0.3</v>
      </c>
      <c r="B55" s="18">
        <f t="shared" si="2"/>
        <v>0.9424777960769379</v>
      </c>
      <c r="C55" s="18">
        <f t="shared" si="3"/>
        <v>0.12401140823854408</v>
      </c>
      <c r="D55" s="18">
        <f t="shared" si="4"/>
        <v>0</v>
      </c>
      <c r="E55" s="18">
        <f t="shared" si="0"/>
        <v>0.5581255108349675</v>
      </c>
      <c r="F55" s="18">
        <f t="shared" si="5"/>
        <v>0.31150408584479344</v>
      </c>
      <c r="G55" s="32">
        <f t="shared" si="1"/>
        <v>0.1884550540730981</v>
      </c>
    </row>
    <row r="56" spans="1:7" ht="12.75">
      <c r="A56" s="18">
        <v>0.35</v>
      </c>
      <c r="B56" s="18">
        <f t="shared" si="2"/>
        <v>1.0995574287564276</v>
      </c>
      <c r="C56" s="18">
        <f t="shared" si="3"/>
        <v>0.09578328306135782</v>
      </c>
      <c r="D56" s="18">
        <f t="shared" si="4"/>
        <v>0</v>
      </c>
      <c r="E56" s="18">
        <f t="shared" si="0"/>
        <v>0.5298973856577813</v>
      </c>
      <c r="F56" s="18">
        <f t="shared" si="5"/>
        <v>0.28079123932695144</v>
      </c>
      <c r="G56" s="32">
        <f t="shared" si="1"/>
        <v>0.1884550540730981</v>
      </c>
    </row>
    <row r="57" spans="1:7" ht="12.75">
      <c r="A57" s="18">
        <v>0.4</v>
      </c>
      <c r="B57" s="18">
        <f t="shared" si="2"/>
        <v>1.2566370614359172</v>
      </c>
      <c r="C57" s="18">
        <f t="shared" si="3"/>
        <v>0.06519665556870967</v>
      </c>
      <c r="D57" s="18">
        <f t="shared" si="4"/>
        <v>0</v>
      </c>
      <c r="E57" s="18">
        <f t="shared" si="0"/>
        <v>0.49931075816513315</v>
      </c>
      <c r="F57" s="18">
        <f t="shared" si="5"/>
        <v>0.24931123321944007</v>
      </c>
      <c r="G57" s="32">
        <f t="shared" si="1"/>
        <v>0.1884550540730981</v>
      </c>
    </row>
    <row r="58" spans="1:7" ht="12.75">
      <c r="A58" s="18">
        <v>0.45</v>
      </c>
      <c r="B58" s="18">
        <f t="shared" si="2"/>
        <v>1.413716694115407</v>
      </c>
      <c r="C58" s="18">
        <f t="shared" si="3"/>
        <v>0.033004670040665374</v>
      </c>
      <c r="D58" s="18">
        <f t="shared" si="4"/>
        <v>0</v>
      </c>
      <c r="E58" s="18">
        <f t="shared" si="0"/>
        <v>0.46711877263708884</v>
      </c>
      <c r="F58" s="18">
        <f t="shared" si="5"/>
        <v>0.2181999477499803</v>
      </c>
      <c r="G58" s="32">
        <f t="shared" si="1"/>
        <v>0.1884550540730981</v>
      </c>
    </row>
    <row r="59" spans="1:7" ht="12.75">
      <c r="A59" s="18">
        <v>0.5</v>
      </c>
      <c r="B59" s="18">
        <f t="shared" si="2"/>
        <v>1.5707963267948966</v>
      </c>
      <c r="C59" s="18">
        <f t="shared" si="3"/>
        <v>1.2924140628055014E-17</v>
      </c>
      <c r="D59" s="18">
        <f t="shared" si="4"/>
        <v>0</v>
      </c>
      <c r="E59" s="18">
        <f t="shared" si="0"/>
        <v>0.43411410259642347</v>
      </c>
      <c r="F59" s="18">
        <f t="shared" si="5"/>
        <v>0.1884550540730981</v>
      </c>
      <c r="G59" s="32">
        <f t="shared" si="1"/>
        <v>0.1884550540730981</v>
      </c>
    </row>
    <row r="60" spans="1:7" ht="12.75">
      <c r="A60" s="18">
        <v>0.55</v>
      </c>
      <c r="B60" s="18">
        <f t="shared" si="2"/>
        <v>1.7278759594743864</v>
      </c>
      <c r="C60" s="18">
        <f t="shared" si="3"/>
        <v>-0.0330046700406654</v>
      </c>
      <c r="D60" s="18">
        <f t="shared" si="4"/>
        <v>0</v>
      </c>
      <c r="E60" s="18">
        <f t="shared" si="0"/>
        <v>0.40110943255575804</v>
      </c>
      <c r="F60" s="18">
        <f t="shared" si="5"/>
        <v>0.1608887768852022</v>
      </c>
      <c r="G60" s="32">
        <f t="shared" si="1"/>
        <v>0.1884550540730981</v>
      </c>
    </row>
    <row r="61" spans="1:7" ht="12.75">
      <c r="A61" s="18">
        <v>0.6</v>
      </c>
      <c r="B61" s="18">
        <f t="shared" si="2"/>
        <v>1.8849555921538759</v>
      </c>
      <c r="C61" s="18">
        <f t="shared" si="3"/>
        <v>-0.06519665556870964</v>
      </c>
      <c r="D61" s="18">
        <f t="shared" si="4"/>
        <v>0</v>
      </c>
      <c r="E61" s="18">
        <f t="shared" si="0"/>
        <v>0.36891744702771384</v>
      </c>
      <c r="F61" s="18">
        <f t="shared" si="5"/>
        <v>0.13610008272144605</v>
      </c>
      <c r="G61" s="32">
        <f t="shared" si="1"/>
        <v>0.1884550540730981</v>
      </c>
    </row>
    <row r="62" spans="1:7" ht="12.75">
      <c r="A62" s="18">
        <v>0.65</v>
      </c>
      <c r="B62" s="18">
        <f t="shared" si="2"/>
        <v>2.0420352248333655</v>
      </c>
      <c r="C62" s="18">
        <f t="shared" si="3"/>
        <v>-0.09578328306135779</v>
      </c>
      <c r="D62" s="18">
        <f t="shared" si="4"/>
        <v>0</v>
      </c>
      <c r="E62" s="18">
        <f t="shared" si="0"/>
        <v>0.33833081953506566</v>
      </c>
      <c r="F62" s="18">
        <f t="shared" si="5"/>
        <v>0.11446774344726916</v>
      </c>
      <c r="G62" s="32">
        <f t="shared" si="1"/>
        <v>0.1884550540730981</v>
      </c>
    </row>
    <row r="63" spans="1:7" ht="12.75">
      <c r="A63" s="18">
        <v>0.7</v>
      </c>
      <c r="B63" s="18">
        <f t="shared" si="2"/>
        <v>2.199114857512855</v>
      </c>
      <c r="C63" s="18">
        <f t="shared" si="3"/>
        <v>-0.12401140823854405</v>
      </c>
      <c r="D63" s="18">
        <f t="shared" si="4"/>
        <v>0</v>
      </c>
      <c r="E63" s="18">
        <f t="shared" si="0"/>
        <v>0.3101026943578794</v>
      </c>
      <c r="F63" s="18">
        <f t="shared" si="5"/>
        <v>0.09616368104801637</v>
      </c>
      <c r="G63" s="32">
        <f t="shared" si="1"/>
        <v>0.1884550540730981</v>
      </c>
    </row>
    <row r="64" spans="1:7" ht="12.75">
      <c r="A64" s="18">
        <v>0.75</v>
      </c>
      <c r="B64" s="18">
        <f t="shared" si="2"/>
        <v>2.356194490192345</v>
      </c>
      <c r="C64" s="18">
        <f t="shared" si="3"/>
        <v>-0.14918596097462974</v>
      </c>
      <c r="D64" s="18">
        <f t="shared" si="4"/>
        <v>0</v>
      </c>
      <c r="E64" s="18">
        <f t="shared" si="0"/>
        <v>0.2849281416217937</v>
      </c>
      <c r="F64" s="18">
        <f t="shared" si="5"/>
        <v>0.08118404588804892</v>
      </c>
      <c r="G64" s="32">
        <f t="shared" si="1"/>
        <v>0.1884550540730981</v>
      </c>
    </row>
    <row r="65" spans="1:7" ht="12.75">
      <c r="A65" s="18">
        <v>0.8</v>
      </c>
      <c r="B65" s="18">
        <f t="shared" si="2"/>
        <v>2.5132741228718345</v>
      </c>
      <c r="C65" s="18">
        <f t="shared" si="3"/>
        <v>-0.170687060231702</v>
      </c>
      <c r="D65" s="18">
        <f t="shared" si="4"/>
        <v>0</v>
      </c>
      <c r="E65" s="18">
        <f t="shared" si="0"/>
        <v>0.2634270423647215</v>
      </c>
      <c r="F65" s="18">
        <f t="shared" si="5"/>
        <v>0.06939380664902477</v>
      </c>
      <c r="G65" s="32">
        <f t="shared" si="1"/>
        <v>0.1884550540730981</v>
      </c>
    </row>
    <row r="66" spans="1:7" ht="12.75">
      <c r="A66" s="18">
        <v>0.85</v>
      </c>
      <c r="B66" s="18">
        <f t="shared" si="2"/>
        <v>2.670353755551324</v>
      </c>
      <c r="C66" s="18">
        <f t="shared" si="3"/>
        <v>-0.18798527758799438</v>
      </c>
      <c r="D66" s="18">
        <f t="shared" si="4"/>
        <v>0</v>
      </c>
      <c r="E66" s="18">
        <f t="shared" si="0"/>
        <v>0.2461288250084291</v>
      </c>
      <c r="F66" s="18">
        <f t="shared" si="5"/>
        <v>0.060579398500029906</v>
      </c>
      <c r="G66" s="32">
        <f t="shared" si="1"/>
        <v>0.1884550540730981</v>
      </c>
    </row>
    <row r="67" spans="1:7" ht="12.75">
      <c r="A67" s="18">
        <v>0.9</v>
      </c>
      <c r="B67" s="18">
        <f t="shared" si="2"/>
        <v>2.827433388230814</v>
      </c>
      <c r="C67" s="18">
        <f t="shared" si="3"/>
        <v>-0.20065467352270303</v>
      </c>
      <c r="D67" s="18">
        <f t="shared" si="4"/>
        <v>0</v>
      </c>
      <c r="E67" s="18">
        <f t="shared" si="0"/>
        <v>0.23345942907372044</v>
      </c>
      <c r="F67" s="18">
        <f t="shared" si="5"/>
        <v>0.054503305023427505</v>
      </c>
      <c r="G67" s="32">
        <f t="shared" si="1"/>
        <v>0.1884550540730981</v>
      </c>
    </row>
    <row r="68" spans="1:7" ht="12.75">
      <c r="A68" s="18">
        <v>0.95</v>
      </c>
      <c r="B68" s="18">
        <f t="shared" si="2"/>
        <v>2.9845130209103035</v>
      </c>
      <c r="C68" s="18">
        <f t="shared" si="3"/>
        <v>-0.20838328546060095</v>
      </c>
      <c r="D68" s="18">
        <f t="shared" si="4"/>
        <v>0</v>
      </c>
      <c r="E68" s="18">
        <f t="shared" si="0"/>
        <v>0.22573081713582252</v>
      </c>
      <c r="F68" s="18">
        <f t="shared" si="5"/>
        <v>0.05095440180480615</v>
      </c>
      <c r="G68" s="32">
        <f t="shared" si="1"/>
        <v>0.1884550540730981</v>
      </c>
    </row>
    <row r="69" spans="1:7" ht="12.75">
      <c r="A69" s="18">
        <v>1</v>
      </c>
      <c r="B69" s="18">
        <f t="shared" si="2"/>
        <v>3.141592653589793</v>
      </c>
      <c r="C69" s="18">
        <f t="shared" si="3"/>
        <v>-0.21098080932598468</v>
      </c>
      <c r="D69" s="18">
        <f t="shared" si="4"/>
        <v>0</v>
      </c>
      <c r="E69" s="18">
        <f t="shared" si="0"/>
        <v>0.2231332932704388</v>
      </c>
      <c r="F69" s="18">
        <f t="shared" si="5"/>
        <v>0.04978846656571165</v>
      </c>
      <c r="G69" s="32">
        <f t="shared" si="1"/>
        <v>0.1884550540730981</v>
      </c>
    </row>
    <row r="70" spans="1:7" ht="12.75">
      <c r="A70" s="18">
        <v>1.05</v>
      </c>
      <c r="B70" s="18">
        <f t="shared" si="2"/>
        <v>3.2986722862692828</v>
      </c>
      <c r="C70" s="18">
        <f t="shared" si="3"/>
        <v>-0.20838328546060098</v>
      </c>
      <c r="D70" s="18">
        <f t="shared" si="4"/>
        <v>0</v>
      </c>
      <c r="E70" s="18">
        <f t="shared" si="0"/>
        <v>0.2257308171358225</v>
      </c>
      <c r="F70" s="18">
        <f t="shared" si="5"/>
        <v>0.050954401804806135</v>
      </c>
      <c r="G70" s="32">
        <f t="shared" si="1"/>
        <v>0.1884550540730981</v>
      </c>
    </row>
    <row r="71" spans="1:7" ht="12.75">
      <c r="A71" s="18">
        <v>1.1</v>
      </c>
      <c r="B71" s="18">
        <f t="shared" si="2"/>
        <v>3.455751918948773</v>
      </c>
      <c r="C71" s="18">
        <f t="shared" si="3"/>
        <v>-0.20065467352270303</v>
      </c>
      <c r="D71" s="18">
        <f t="shared" si="4"/>
        <v>0</v>
      </c>
      <c r="E71" s="18">
        <f t="shared" si="0"/>
        <v>0.23345942907372044</v>
      </c>
      <c r="F71" s="18">
        <f t="shared" si="5"/>
        <v>0.054503305023427505</v>
      </c>
      <c r="G71" s="32">
        <f t="shared" si="1"/>
        <v>0.1884550540730981</v>
      </c>
    </row>
    <row r="72" spans="1:7" ht="12.75">
      <c r="A72" s="18">
        <v>1.15</v>
      </c>
      <c r="B72" s="18">
        <f t="shared" si="2"/>
        <v>3.6128315516282616</v>
      </c>
      <c r="C72" s="18">
        <f t="shared" si="3"/>
        <v>-0.18798527758799444</v>
      </c>
      <c r="D72" s="18">
        <f t="shared" si="4"/>
        <v>0</v>
      </c>
      <c r="E72" s="18">
        <f t="shared" si="0"/>
        <v>0.24612882500842903</v>
      </c>
      <c r="F72" s="18">
        <f t="shared" si="5"/>
        <v>0.06057939850002988</v>
      </c>
      <c r="G72" s="32">
        <f t="shared" si="1"/>
        <v>0.1884550540730981</v>
      </c>
    </row>
    <row r="73" spans="1:7" ht="12.75">
      <c r="A73" s="18">
        <v>1.2</v>
      </c>
      <c r="B73" s="18">
        <f t="shared" si="2"/>
        <v>3.7699111843077517</v>
      </c>
      <c r="C73" s="18">
        <f t="shared" si="3"/>
        <v>-0.17068706023170202</v>
      </c>
      <c r="D73" s="18">
        <f t="shared" si="4"/>
        <v>0</v>
      </c>
      <c r="E73" s="18">
        <f t="shared" si="0"/>
        <v>0.2634270423647215</v>
      </c>
      <c r="F73" s="18">
        <f t="shared" si="5"/>
        <v>0.06939380664902477</v>
      </c>
      <c r="G73" s="32">
        <f t="shared" si="1"/>
        <v>0.1884550540730981</v>
      </c>
    </row>
    <row r="74" spans="1:7" ht="12.75">
      <c r="A74" s="18">
        <v>1.25</v>
      </c>
      <c r="B74" s="18">
        <f t="shared" si="2"/>
        <v>3.9269908169872414</v>
      </c>
      <c r="C74" s="18">
        <f t="shared" si="3"/>
        <v>-0.14918596097462977</v>
      </c>
      <c r="D74" s="18">
        <f t="shared" si="4"/>
        <v>0</v>
      </c>
      <c r="E74" s="18">
        <f t="shared" si="0"/>
        <v>0.2849281416217937</v>
      </c>
      <c r="F74" s="18">
        <f t="shared" si="5"/>
        <v>0.08118404588804892</v>
      </c>
      <c r="G74" s="32">
        <f t="shared" si="1"/>
        <v>0.1884550540730981</v>
      </c>
    </row>
    <row r="75" spans="1:7" ht="12.75">
      <c r="A75" s="18">
        <v>1.3</v>
      </c>
      <c r="B75" s="18">
        <f t="shared" si="2"/>
        <v>4.084070449666731</v>
      </c>
      <c r="C75" s="18">
        <f t="shared" si="3"/>
        <v>-0.12401140823854409</v>
      </c>
      <c r="D75" s="18">
        <f t="shared" si="4"/>
        <v>0</v>
      </c>
      <c r="E75" s="18">
        <f t="shared" si="0"/>
        <v>0.3101026943578794</v>
      </c>
      <c r="F75" s="18">
        <f t="shared" si="5"/>
        <v>0.09616368104801637</v>
      </c>
      <c r="G75" s="32">
        <f t="shared" si="1"/>
        <v>0.1884550540730981</v>
      </c>
    </row>
    <row r="76" spans="1:7" ht="12.75">
      <c r="A76" s="18">
        <v>1.35</v>
      </c>
      <c r="B76" s="18">
        <f t="shared" si="2"/>
        <v>4.241150082346221</v>
      </c>
      <c r="C76" s="18">
        <f t="shared" si="3"/>
        <v>-0.09578328306135785</v>
      </c>
      <c r="D76" s="18">
        <f t="shared" si="4"/>
        <v>0</v>
      </c>
      <c r="E76" s="18">
        <f t="shared" si="0"/>
        <v>0.3383308195350656</v>
      </c>
      <c r="F76" s="18">
        <f t="shared" si="5"/>
        <v>0.11446774344726914</v>
      </c>
      <c r="G76" s="32">
        <f t="shared" si="1"/>
        <v>0.1884550540730981</v>
      </c>
    </row>
    <row r="77" spans="1:7" ht="12.75">
      <c r="A77" s="18">
        <v>1.4</v>
      </c>
      <c r="B77" s="18">
        <f t="shared" si="2"/>
        <v>4.39822971502571</v>
      </c>
      <c r="C77" s="18">
        <f t="shared" si="3"/>
        <v>-0.0651966555687097</v>
      </c>
      <c r="D77" s="18">
        <f t="shared" si="4"/>
        <v>0</v>
      </c>
      <c r="E77" s="18">
        <f t="shared" si="0"/>
        <v>0.3689174470277138</v>
      </c>
      <c r="F77" s="18">
        <f t="shared" si="5"/>
        <v>0.136100082721446</v>
      </c>
      <c r="G77" s="32">
        <f t="shared" si="1"/>
        <v>0.1884550540730981</v>
      </c>
    </row>
    <row r="78" spans="1:7" ht="12.75">
      <c r="A78" s="18">
        <v>1.45</v>
      </c>
      <c r="B78" s="18">
        <f t="shared" si="2"/>
        <v>4.5553093477052</v>
      </c>
      <c r="C78" s="18">
        <f t="shared" si="3"/>
        <v>-0.0330046700406654</v>
      </c>
      <c r="D78" s="18">
        <f t="shared" si="4"/>
        <v>0</v>
      </c>
      <c r="E78" s="18">
        <f t="shared" si="0"/>
        <v>0.40110943255575804</v>
      </c>
      <c r="F78" s="18">
        <f t="shared" si="5"/>
        <v>0.1608887768852022</v>
      </c>
      <c r="G78" s="32">
        <f t="shared" si="1"/>
        <v>0.1884550540730981</v>
      </c>
    </row>
    <row r="79" spans="1:7" ht="12.75">
      <c r="A79" s="18">
        <v>1.5</v>
      </c>
      <c r="B79" s="18">
        <f t="shared" si="2"/>
        <v>4.71238898038469</v>
      </c>
      <c r="C79" s="18">
        <f t="shared" si="3"/>
        <v>-3.877242188416504E-17</v>
      </c>
      <c r="D79" s="18">
        <f t="shared" si="4"/>
        <v>0</v>
      </c>
      <c r="E79" s="18">
        <f t="shared" si="0"/>
        <v>0.4341141025964234</v>
      </c>
      <c r="F79" s="18">
        <f t="shared" si="5"/>
        <v>0.18845505407309804</v>
      </c>
      <c r="G79" s="32">
        <f t="shared" si="1"/>
        <v>0.1884550540730981</v>
      </c>
    </row>
    <row r="80" spans="1:7" ht="12.75">
      <c r="A80" s="18">
        <v>1.55</v>
      </c>
      <c r="B80" s="18">
        <f t="shared" si="2"/>
        <v>4.869468613064179</v>
      </c>
      <c r="C80" s="18">
        <f t="shared" si="3"/>
        <v>0.033004670040665325</v>
      </c>
      <c r="D80" s="18">
        <f t="shared" si="4"/>
        <v>0</v>
      </c>
      <c r="E80" s="18">
        <f t="shared" si="0"/>
        <v>0.4671187726370888</v>
      </c>
      <c r="F80" s="18">
        <f t="shared" si="5"/>
        <v>0.21819994774998025</v>
      </c>
      <c r="G80" s="32">
        <f t="shared" si="1"/>
        <v>0.1884550540730981</v>
      </c>
    </row>
    <row r="81" spans="1:7" ht="12.75">
      <c r="A81" s="18">
        <v>1.6</v>
      </c>
      <c r="B81" s="18">
        <f t="shared" si="2"/>
        <v>5.026548245743669</v>
      </c>
      <c r="C81" s="18">
        <f t="shared" si="3"/>
        <v>0.06519665556870963</v>
      </c>
      <c r="D81" s="18">
        <f t="shared" si="4"/>
        <v>0</v>
      </c>
      <c r="E81" s="18">
        <f aca="true" t="shared" si="6" ref="E81:E112">$F$31+D81+C81</f>
        <v>0.4993107581651331</v>
      </c>
      <c r="F81" s="18">
        <f t="shared" si="5"/>
        <v>0.24931123321944001</v>
      </c>
      <c r="G81" s="32">
        <f aca="true" t="shared" si="7" ref="G81:G112">$F$31^2</f>
        <v>0.1884550540730981</v>
      </c>
    </row>
    <row r="82" spans="1:7" ht="12.75">
      <c r="A82" s="18">
        <v>1.65</v>
      </c>
      <c r="B82" s="18">
        <f t="shared" si="2"/>
        <v>5.183627878423159</v>
      </c>
      <c r="C82" s="18">
        <f t="shared" si="3"/>
        <v>0.09578328306135779</v>
      </c>
      <c r="D82" s="18">
        <f t="shared" si="4"/>
        <v>0</v>
      </c>
      <c r="E82" s="18">
        <f t="shared" si="6"/>
        <v>0.5298973856577812</v>
      </c>
      <c r="F82" s="18">
        <f t="shared" si="5"/>
        <v>0.2807912393269513</v>
      </c>
      <c r="G82" s="32">
        <f t="shared" si="7"/>
        <v>0.1884550540730981</v>
      </c>
    </row>
    <row r="83" spans="1:7" ht="12.75">
      <c r="A83" s="18">
        <v>1.7</v>
      </c>
      <c r="B83" s="18">
        <f t="shared" si="2"/>
        <v>5.340707511102648</v>
      </c>
      <c r="C83" s="18">
        <f t="shared" si="3"/>
        <v>0.12401140823854402</v>
      </c>
      <c r="D83" s="18">
        <f t="shared" si="4"/>
        <v>0</v>
      </c>
      <c r="E83" s="18">
        <f t="shared" si="6"/>
        <v>0.5581255108349675</v>
      </c>
      <c r="F83" s="18">
        <f t="shared" si="5"/>
        <v>0.31150408584479344</v>
      </c>
      <c r="G83" s="32">
        <f t="shared" si="7"/>
        <v>0.1884550540730981</v>
      </c>
    </row>
    <row r="84" spans="1:7" ht="12.75">
      <c r="A84" s="18">
        <v>1.75</v>
      </c>
      <c r="B84" s="18">
        <f t="shared" si="2"/>
        <v>5.497787143782138</v>
      </c>
      <c r="C84" s="18">
        <f t="shared" si="3"/>
        <v>0.14918596097462972</v>
      </c>
      <c r="D84" s="18">
        <f t="shared" si="4"/>
        <v>0</v>
      </c>
      <c r="E84" s="18">
        <f t="shared" si="6"/>
        <v>0.5833000635710532</v>
      </c>
      <c r="F84" s="18">
        <f t="shared" si="5"/>
        <v>0.34023896416199473</v>
      </c>
      <c r="G84" s="32">
        <f t="shared" si="7"/>
        <v>0.1884550540730981</v>
      </c>
    </row>
    <row r="85" spans="1:7" ht="12.75">
      <c r="A85" s="18">
        <v>1.8</v>
      </c>
      <c r="B85" s="18">
        <f t="shared" si="2"/>
        <v>5.654866776461628</v>
      </c>
      <c r="C85" s="18">
        <f t="shared" si="3"/>
        <v>0.170687060231702</v>
      </c>
      <c r="D85" s="18">
        <f t="shared" si="4"/>
        <v>0</v>
      </c>
      <c r="E85" s="18">
        <f t="shared" si="6"/>
        <v>0.6048011628281255</v>
      </c>
      <c r="F85" s="18">
        <f t="shared" si="5"/>
        <v>0.3657844465582527</v>
      </c>
      <c r="G85" s="32">
        <f t="shared" si="7"/>
        <v>0.1884550540730981</v>
      </c>
    </row>
    <row r="86" spans="1:7" ht="12.75">
      <c r="A86" s="18">
        <v>1.85</v>
      </c>
      <c r="B86" s="18">
        <f t="shared" si="2"/>
        <v>5.811946409141117</v>
      </c>
      <c r="C86" s="18">
        <f t="shared" si="3"/>
        <v>0.18798527758799438</v>
      </c>
      <c r="D86" s="18">
        <f t="shared" si="4"/>
        <v>0</v>
      </c>
      <c r="E86" s="18">
        <f t="shared" si="6"/>
        <v>0.6220993801844179</v>
      </c>
      <c r="F86" s="18">
        <f t="shared" si="5"/>
        <v>0.38700763882583694</v>
      </c>
      <c r="G86" s="32">
        <f t="shared" si="7"/>
        <v>0.1884550540730981</v>
      </c>
    </row>
    <row r="87" spans="1:7" ht="12.75">
      <c r="A87" s="18">
        <v>1.9</v>
      </c>
      <c r="B87" s="18">
        <f t="shared" si="2"/>
        <v>5.969026041820607</v>
      </c>
      <c r="C87" s="18">
        <f t="shared" si="3"/>
        <v>0.20065467352270303</v>
      </c>
      <c r="D87" s="18">
        <f t="shared" si="4"/>
        <v>0</v>
      </c>
      <c r="E87" s="18">
        <f t="shared" si="6"/>
        <v>0.6347687761191265</v>
      </c>
      <c r="F87" s="18">
        <f t="shared" si="5"/>
        <v>0.40293139913577375</v>
      </c>
      <c r="G87" s="32">
        <f t="shared" si="7"/>
        <v>0.1884550540730981</v>
      </c>
    </row>
    <row r="88" spans="1:7" ht="12.75">
      <c r="A88" s="18">
        <v>1.95</v>
      </c>
      <c r="B88" s="18">
        <f t="shared" si="2"/>
        <v>6.126105674500097</v>
      </c>
      <c r="C88" s="18">
        <f t="shared" si="3"/>
        <v>0.20838328546060095</v>
      </c>
      <c r="D88" s="18">
        <f t="shared" si="4"/>
        <v>0</v>
      </c>
      <c r="E88" s="18">
        <f t="shared" si="6"/>
        <v>0.6424973880570244</v>
      </c>
      <c r="F88" s="18">
        <f t="shared" si="5"/>
        <v>0.4128028936600986</v>
      </c>
      <c r="G88" s="32">
        <f t="shared" si="7"/>
        <v>0.1884550540730981</v>
      </c>
    </row>
    <row r="89" spans="1:7" ht="12.75">
      <c r="A89" s="18">
        <v>2</v>
      </c>
      <c r="B89" s="18">
        <f t="shared" si="2"/>
        <v>6.283185307179586</v>
      </c>
      <c r="C89" s="18">
        <f t="shared" si="3"/>
        <v>0.21098080932598468</v>
      </c>
      <c r="D89" s="18">
        <f t="shared" si="4"/>
        <v>0</v>
      </c>
      <c r="E89" s="18">
        <f t="shared" si="6"/>
        <v>0.6450949119224081</v>
      </c>
      <c r="F89" s="18">
        <f t="shared" si="5"/>
        <v>0.41614744538817944</v>
      </c>
      <c r="G89" s="32">
        <f t="shared" si="7"/>
        <v>0.1884550540730981</v>
      </c>
    </row>
    <row r="90" spans="1:7" ht="12.75">
      <c r="A90" s="18">
        <v>2.05</v>
      </c>
      <c r="B90" s="18">
        <f t="shared" si="2"/>
        <v>6.440264939859075</v>
      </c>
      <c r="C90" s="18">
        <f t="shared" si="3"/>
        <v>0.208383285460601</v>
      </c>
      <c r="D90" s="18">
        <f t="shared" si="4"/>
        <v>0</v>
      </c>
      <c r="E90" s="18">
        <f t="shared" si="6"/>
        <v>0.6424973880570245</v>
      </c>
      <c r="F90" s="18">
        <f t="shared" si="5"/>
        <v>0.4128028936600987</v>
      </c>
      <c r="G90" s="32">
        <f t="shared" si="7"/>
        <v>0.1884550540730981</v>
      </c>
    </row>
    <row r="91" spans="1:7" ht="12.75">
      <c r="A91" s="18">
        <v>2.1</v>
      </c>
      <c r="B91" s="18">
        <f t="shared" si="2"/>
        <v>6.5973445725385655</v>
      </c>
      <c r="C91" s="18">
        <f t="shared" si="3"/>
        <v>0.20065467352270305</v>
      </c>
      <c r="D91" s="18">
        <f t="shared" si="4"/>
        <v>0</v>
      </c>
      <c r="E91" s="18">
        <f t="shared" si="6"/>
        <v>0.6347687761191265</v>
      </c>
      <c r="F91" s="18">
        <f t="shared" si="5"/>
        <v>0.40293139913577375</v>
      </c>
      <c r="G91" s="32">
        <f t="shared" si="7"/>
        <v>0.1884550540730981</v>
      </c>
    </row>
    <row r="92" spans="1:7" ht="12.75">
      <c r="A92" s="18">
        <v>2.15</v>
      </c>
      <c r="B92" s="18">
        <f t="shared" si="2"/>
        <v>6.754424205218055</v>
      </c>
      <c r="C92" s="18">
        <f t="shared" si="3"/>
        <v>0.18798527758799444</v>
      </c>
      <c r="D92" s="18">
        <f t="shared" si="4"/>
        <v>0</v>
      </c>
      <c r="E92" s="18">
        <f t="shared" si="6"/>
        <v>0.6220993801844179</v>
      </c>
      <c r="F92" s="18">
        <f t="shared" si="5"/>
        <v>0.38700763882583694</v>
      </c>
      <c r="G92" s="32">
        <f t="shared" si="7"/>
        <v>0.1884550540730981</v>
      </c>
    </row>
    <row r="93" spans="1:7" ht="12.75">
      <c r="A93" s="18">
        <v>2.2</v>
      </c>
      <c r="B93" s="18">
        <f t="shared" si="2"/>
        <v>6.911503837897546</v>
      </c>
      <c r="C93" s="18">
        <f t="shared" si="3"/>
        <v>0.1706870602317019</v>
      </c>
      <c r="D93" s="18">
        <f t="shared" si="4"/>
        <v>0</v>
      </c>
      <c r="E93" s="18">
        <f t="shared" si="6"/>
        <v>0.6048011628281253</v>
      </c>
      <c r="F93" s="18">
        <f t="shared" si="5"/>
        <v>0.3657844465582526</v>
      </c>
      <c r="G93" s="32">
        <f t="shared" si="7"/>
        <v>0.1884550540730981</v>
      </c>
    </row>
    <row r="94" spans="1:7" ht="12.75">
      <c r="A94" s="18">
        <v>2.25</v>
      </c>
      <c r="B94" s="18">
        <f t="shared" si="2"/>
        <v>7.0685834705770345</v>
      </c>
      <c r="C94" s="18">
        <f t="shared" si="3"/>
        <v>0.14918596097462977</v>
      </c>
      <c r="D94" s="18">
        <f t="shared" si="4"/>
        <v>0</v>
      </c>
      <c r="E94" s="18">
        <f t="shared" si="6"/>
        <v>0.5833000635710532</v>
      </c>
      <c r="F94" s="18">
        <f t="shared" si="5"/>
        <v>0.34023896416199473</v>
      </c>
      <c r="G94" s="32">
        <f t="shared" si="7"/>
        <v>0.1884550540730981</v>
      </c>
    </row>
    <row r="95" spans="1:7" ht="12.75">
      <c r="A95" s="18">
        <v>2.3</v>
      </c>
      <c r="B95" s="18">
        <f t="shared" si="2"/>
        <v>7.225663103256523</v>
      </c>
      <c r="C95" s="18">
        <f t="shared" si="3"/>
        <v>0.12401140823854426</v>
      </c>
      <c r="D95" s="18">
        <f t="shared" si="4"/>
        <v>0</v>
      </c>
      <c r="E95" s="18">
        <f t="shared" si="6"/>
        <v>0.5581255108349678</v>
      </c>
      <c r="F95" s="18">
        <f t="shared" si="5"/>
        <v>0.3115040858447937</v>
      </c>
      <c r="G95" s="32">
        <f t="shared" si="7"/>
        <v>0.1884550540730981</v>
      </c>
    </row>
    <row r="96" spans="1:7" ht="12.75">
      <c r="A96" s="18">
        <v>2.35</v>
      </c>
      <c r="B96" s="18">
        <f t="shared" si="2"/>
        <v>7.382742735936014</v>
      </c>
      <c r="C96" s="18">
        <f t="shared" si="3"/>
        <v>0.09578328306135786</v>
      </c>
      <c r="D96" s="18">
        <f t="shared" si="4"/>
        <v>0</v>
      </c>
      <c r="E96" s="18">
        <f t="shared" si="6"/>
        <v>0.5298973856577813</v>
      </c>
      <c r="F96" s="18">
        <f t="shared" si="5"/>
        <v>0.28079123932695144</v>
      </c>
      <c r="G96" s="32">
        <f t="shared" si="7"/>
        <v>0.1884550540730981</v>
      </c>
    </row>
    <row r="97" spans="1:7" ht="12.75">
      <c r="A97" s="18">
        <v>2.4</v>
      </c>
      <c r="B97" s="18">
        <f t="shared" si="2"/>
        <v>7.5398223686155035</v>
      </c>
      <c r="C97" s="18">
        <f t="shared" si="3"/>
        <v>0.06519665556870972</v>
      </c>
      <c r="D97" s="18">
        <f t="shared" si="4"/>
        <v>0</v>
      </c>
      <c r="E97" s="18">
        <f t="shared" si="6"/>
        <v>0.4993107581651332</v>
      </c>
      <c r="F97" s="18">
        <f t="shared" si="5"/>
        <v>0.24931123321944013</v>
      </c>
      <c r="G97" s="32">
        <f t="shared" si="7"/>
        <v>0.1884550540730981</v>
      </c>
    </row>
    <row r="98" spans="1:7" ht="12.75">
      <c r="A98" s="18">
        <v>2.45</v>
      </c>
      <c r="B98" s="18">
        <f t="shared" si="2"/>
        <v>7.696902001294994</v>
      </c>
      <c r="C98" s="18">
        <f t="shared" si="3"/>
        <v>0.03300467004066524</v>
      </c>
      <c r="D98" s="18">
        <f t="shared" si="4"/>
        <v>0</v>
      </c>
      <c r="E98" s="18">
        <f t="shared" si="6"/>
        <v>0.46711877263708873</v>
      </c>
      <c r="F98" s="18">
        <f t="shared" si="5"/>
        <v>0.2181999477499802</v>
      </c>
      <c r="G98" s="32">
        <f t="shared" si="7"/>
        <v>0.1884550540730981</v>
      </c>
    </row>
    <row r="99" spans="1:7" ht="12.75">
      <c r="A99" s="18">
        <v>2.5</v>
      </c>
      <c r="B99" s="18">
        <f t="shared" si="2"/>
        <v>7.853981633974483</v>
      </c>
      <c r="C99" s="18">
        <f t="shared" si="3"/>
        <v>6.462070314027507E-17</v>
      </c>
      <c r="D99" s="18">
        <f t="shared" si="4"/>
        <v>0</v>
      </c>
      <c r="E99" s="18">
        <f t="shared" si="6"/>
        <v>0.4341141025964235</v>
      </c>
      <c r="F99" s="18">
        <f t="shared" si="5"/>
        <v>0.18845505407309812</v>
      </c>
      <c r="G99" s="32">
        <f t="shared" si="7"/>
        <v>0.1884550540730981</v>
      </c>
    </row>
    <row r="100" spans="1:7" ht="12.75">
      <c r="A100" s="18">
        <v>2.55</v>
      </c>
      <c r="B100" s="18">
        <f t="shared" si="2"/>
        <v>8.011061266653972</v>
      </c>
      <c r="C100" s="18">
        <f t="shared" si="3"/>
        <v>-0.03300467004066511</v>
      </c>
      <c r="D100" s="18">
        <f t="shared" si="4"/>
        <v>0</v>
      </c>
      <c r="E100" s="18">
        <f t="shared" si="6"/>
        <v>0.40110943255575837</v>
      </c>
      <c r="F100" s="18">
        <f t="shared" si="5"/>
        <v>0.16088877688520248</v>
      </c>
      <c r="G100" s="32">
        <f t="shared" si="7"/>
        <v>0.1884550540730981</v>
      </c>
    </row>
    <row r="101" spans="1:7" ht="12.75">
      <c r="A101" s="18">
        <v>2.6</v>
      </c>
      <c r="B101" s="18">
        <f t="shared" si="2"/>
        <v>8.168140899333462</v>
      </c>
      <c r="C101" s="18">
        <f t="shared" si="3"/>
        <v>-0.0651966555687096</v>
      </c>
      <c r="D101" s="18">
        <f t="shared" si="4"/>
        <v>0</v>
      </c>
      <c r="E101" s="18">
        <f t="shared" si="6"/>
        <v>0.3689174470277139</v>
      </c>
      <c r="F101" s="18">
        <f t="shared" si="5"/>
        <v>0.13610008272144608</v>
      </c>
      <c r="G101" s="32">
        <f t="shared" si="7"/>
        <v>0.1884550540730981</v>
      </c>
    </row>
    <row r="102" spans="1:7" ht="12.75">
      <c r="A102" s="18">
        <v>2.65</v>
      </c>
      <c r="B102" s="18">
        <f t="shared" si="2"/>
        <v>8.32522053201295</v>
      </c>
      <c r="C102" s="18">
        <f t="shared" si="3"/>
        <v>-0.09578328306135758</v>
      </c>
      <c r="D102" s="18">
        <f t="shared" si="4"/>
        <v>0</v>
      </c>
      <c r="E102" s="18">
        <f t="shared" si="6"/>
        <v>0.3383308195350659</v>
      </c>
      <c r="F102" s="18">
        <f t="shared" si="5"/>
        <v>0.11446774344726932</v>
      </c>
      <c r="G102" s="32">
        <f t="shared" si="7"/>
        <v>0.1884550540730981</v>
      </c>
    </row>
    <row r="103" spans="1:7" ht="12.75">
      <c r="A103" s="18">
        <v>2.7</v>
      </c>
      <c r="B103" s="18">
        <f t="shared" si="2"/>
        <v>8.482300164692441</v>
      </c>
      <c r="C103" s="18">
        <f t="shared" si="3"/>
        <v>-0.12401140823854402</v>
      </c>
      <c r="D103" s="18">
        <f t="shared" si="4"/>
        <v>0</v>
      </c>
      <c r="E103" s="18">
        <f t="shared" si="6"/>
        <v>0.31010269435787946</v>
      </c>
      <c r="F103" s="18">
        <f t="shared" si="5"/>
        <v>0.09616368104801641</v>
      </c>
      <c r="G103" s="32">
        <f t="shared" si="7"/>
        <v>0.1884550540730981</v>
      </c>
    </row>
    <row r="104" spans="1:7" ht="12.75">
      <c r="A104" s="18">
        <v>2.75</v>
      </c>
      <c r="B104" s="18">
        <f t="shared" si="2"/>
        <v>8.63937979737193</v>
      </c>
      <c r="C104" s="18">
        <f t="shared" si="3"/>
        <v>-0.14918596097462958</v>
      </c>
      <c r="D104" s="18">
        <f t="shared" si="4"/>
        <v>0</v>
      </c>
      <c r="E104" s="18">
        <f t="shared" si="6"/>
        <v>0.2849281416217939</v>
      </c>
      <c r="F104" s="18">
        <f t="shared" si="5"/>
        <v>0.08118404588804905</v>
      </c>
      <c r="G104" s="32">
        <f t="shared" si="7"/>
        <v>0.1884550540730981</v>
      </c>
    </row>
    <row r="105" spans="1:7" ht="12.75">
      <c r="A105" s="18">
        <v>2.8</v>
      </c>
      <c r="B105" s="18">
        <f t="shared" si="2"/>
        <v>8.79645943005142</v>
      </c>
      <c r="C105" s="18">
        <f t="shared" si="3"/>
        <v>-0.17068706023170196</v>
      </c>
      <c r="D105" s="18">
        <f t="shared" si="4"/>
        <v>0</v>
      </c>
      <c r="E105" s="18">
        <f t="shared" si="6"/>
        <v>0.2634270423647215</v>
      </c>
      <c r="F105" s="18">
        <f t="shared" si="5"/>
        <v>0.06939380664902477</v>
      </c>
      <c r="G105" s="32">
        <f t="shared" si="7"/>
        <v>0.1884550540730981</v>
      </c>
    </row>
    <row r="106" spans="1:7" ht="12.75">
      <c r="A106" s="18">
        <v>2.85</v>
      </c>
      <c r="B106" s="18">
        <f t="shared" si="2"/>
        <v>8.953539062730911</v>
      </c>
      <c r="C106" s="18">
        <f t="shared" si="3"/>
        <v>-0.18798527758799444</v>
      </c>
      <c r="D106" s="18">
        <f t="shared" si="4"/>
        <v>0</v>
      </c>
      <c r="E106" s="18">
        <f t="shared" si="6"/>
        <v>0.24612882500842903</v>
      </c>
      <c r="F106" s="18">
        <f t="shared" si="5"/>
        <v>0.06057939850002988</v>
      </c>
      <c r="G106" s="32">
        <f t="shared" si="7"/>
        <v>0.1884550540730981</v>
      </c>
    </row>
    <row r="107" spans="1:7" ht="12.75">
      <c r="A107" s="18">
        <v>2.9</v>
      </c>
      <c r="B107" s="18">
        <f t="shared" si="2"/>
        <v>9.1106186954104</v>
      </c>
      <c r="C107" s="18">
        <f t="shared" si="3"/>
        <v>-0.200654673522703</v>
      </c>
      <c r="D107" s="18">
        <f t="shared" si="4"/>
        <v>0</v>
      </c>
      <c r="E107" s="18">
        <f t="shared" si="6"/>
        <v>0.23345942907372047</v>
      </c>
      <c r="F107" s="18">
        <f t="shared" si="5"/>
        <v>0.05450330502342752</v>
      </c>
      <c r="G107" s="32">
        <f t="shared" si="7"/>
        <v>0.1884550540730981</v>
      </c>
    </row>
    <row r="108" spans="1:7" ht="12.75">
      <c r="A108" s="18">
        <v>2.95</v>
      </c>
      <c r="B108" s="18">
        <f t="shared" si="2"/>
        <v>9.26769832808989</v>
      </c>
      <c r="C108" s="18">
        <f t="shared" si="3"/>
        <v>-0.20838328546060098</v>
      </c>
      <c r="D108" s="18">
        <f t="shared" si="4"/>
        <v>0</v>
      </c>
      <c r="E108" s="18">
        <f t="shared" si="6"/>
        <v>0.2257308171358225</v>
      </c>
      <c r="F108" s="18">
        <f t="shared" si="5"/>
        <v>0.050954401804806135</v>
      </c>
      <c r="G108" s="32">
        <f t="shared" si="7"/>
        <v>0.1884550540730981</v>
      </c>
    </row>
    <row r="109" spans="1:7" ht="12.75">
      <c r="A109" s="18">
        <v>3</v>
      </c>
      <c r="B109" s="18">
        <f t="shared" si="2"/>
        <v>9.42477796076938</v>
      </c>
      <c r="C109" s="18">
        <f t="shared" si="3"/>
        <v>-0.21098080932598468</v>
      </c>
      <c r="D109" s="18">
        <f t="shared" si="4"/>
        <v>0</v>
      </c>
      <c r="E109" s="18">
        <f t="shared" si="6"/>
        <v>0.2231332932704388</v>
      </c>
      <c r="F109" s="18">
        <f t="shared" si="5"/>
        <v>0.04978846656571165</v>
      </c>
      <c r="G109" s="32">
        <f t="shared" si="7"/>
        <v>0.1884550540730981</v>
      </c>
    </row>
    <row r="110" spans="1:7" ht="12.75">
      <c r="A110" s="18">
        <v>3.05</v>
      </c>
      <c r="B110" s="18">
        <f t="shared" si="2"/>
        <v>9.581857593448868</v>
      </c>
      <c r="C110" s="18">
        <f t="shared" si="3"/>
        <v>-0.208383285460601</v>
      </c>
      <c r="D110" s="18">
        <f t="shared" si="4"/>
        <v>0</v>
      </c>
      <c r="E110" s="18">
        <f t="shared" si="6"/>
        <v>0.22573081713582246</v>
      </c>
      <c r="F110" s="18">
        <f t="shared" si="5"/>
        <v>0.05095440180480612</v>
      </c>
      <c r="G110" s="32">
        <f t="shared" si="7"/>
        <v>0.1884550540730981</v>
      </c>
    </row>
    <row r="111" spans="1:7" ht="12.75">
      <c r="A111" s="18">
        <v>3.1</v>
      </c>
      <c r="B111" s="18">
        <f t="shared" si="2"/>
        <v>9.738937226128359</v>
      </c>
      <c r="C111" s="18">
        <f t="shared" si="3"/>
        <v>-0.20065467352270305</v>
      </c>
      <c r="D111" s="18">
        <f t="shared" si="4"/>
        <v>0</v>
      </c>
      <c r="E111" s="18">
        <f t="shared" si="6"/>
        <v>0.23345942907372041</v>
      </c>
      <c r="F111" s="18">
        <f t="shared" si="5"/>
        <v>0.05450330502342749</v>
      </c>
      <c r="G111" s="32">
        <f t="shared" si="7"/>
        <v>0.1884550540730981</v>
      </c>
    </row>
    <row r="112" spans="1:7" ht="12.75">
      <c r="A112" s="18">
        <v>3.15</v>
      </c>
      <c r="B112" s="18">
        <f t="shared" si="2"/>
        <v>9.896016858807847</v>
      </c>
      <c r="C112" s="18">
        <f t="shared" si="3"/>
        <v>-0.18798527758799452</v>
      </c>
      <c r="D112" s="18">
        <f t="shared" si="4"/>
        <v>0</v>
      </c>
      <c r="E112" s="18">
        <f t="shared" si="6"/>
        <v>0.24612882500842895</v>
      </c>
      <c r="F112" s="18">
        <f t="shared" si="5"/>
        <v>0.06057939850002984</v>
      </c>
      <c r="G112" s="32">
        <f t="shared" si="7"/>
        <v>0.1884550540730981</v>
      </c>
    </row>
    <row r="113" spans="1:7" ht="12.75">
      <c r="A113" s="18">
        <v>3.2</v>
      </c>
      <c r="B113" s="18">
        <f t="shared" si="2"/>
        <v>10.053096491487338</v>
      </c>
      <c r="C113" s="18">
        <f t="shared" si="3"/>
        <v>-0.17068706023170205</v>
      </c>
      <c r="D113" s="18">
        <f t="shared" si="4"/>
        <v>0</v>
      </c>
      <c r="E113" s="18">
        <f aca="true" t="shared" si="8" ref="E113:E129">$F$31+D113+C113</f>
        <v>0.2634270423647214</v>
      </c>
      <c r="F113" s="18">
        <f t="shared" si="5"/>
        <v>0.06939380664902474</v>
      </c>
      <c r="G113" s="32">
        <f aca="true" t="shared" si="9" ref="G113:G129">$F$31^2</f>
        <v>0.1884550540730981</v>
      </c>
    </row>
    <row r="114" spans="1:7" ht="12.75">
      <c r="A114" s="18">
        <v>3.25</v>
      </c>
      <c r="B114" s="18">
        <f aca="true" t="shared" si="10" ref="B114:B129">A114*PI()</f>
        <v>10.210176124166829</v>
      </c>
      <c r="C114" s="18">
        <f aca="true" t="shared" si="11" ref="C114:C129">2*$L$50*COS(B114)</f>
        <v>-0.14918596097462966</v>
      </c>
      <c r="D114" s="18">
        <f aca="true" t="shared" si="12" ref="D114:D129">2*$L$51*COS(B114*2)</f>
        <v>0</v>
      </c>
      <c r="E114" s="18">
        <f t="shared" si="8"/>
        <v>0.2849281416217938</v>
      </c>
      <c r="F114" s="18">
        <f aca="true" t="shared" si="13" ref="F114:F129">E114^2</f>
        <v>0.08118404588804899</v>
      </c>
      <c r="G114" s="32">
        <f t="shared" si="9"/>
        <v>0.1884550540730981</v>
      </c>
    </row>
    <row r="115" spans="1:7" ht="12.75">
      <c r="A115" s="18">
        <v>3.3</v>
      </c>
      <c r="B115" s="18">
        <f t="shared" si="10"/>
        <v>10.367255756846317</v>
      </c>
      <c r="C115" s="18">
        <f t="shared" si="11"/>
        <v>-0.12401140823854415</v>
      </c>
      <c r="D115" s="18">
        <f t="shared" si="12"/>
        <v>0</v>
      </c>
      <c r="E115" s="18">
        <f t="shared" si="8"/>
        <v>0.3101026943578793</v>
      </c>
      <c r="F115" s="18">
        <f t="shared" si="13"/>
        <v>0.0961636810480163</v>
      </c>
      <c r="G115" s="32">
        <f t="shared" si="9"/>
        <v>0.1884550540730981</v>
      </c>
    </row>
    <row r="116" spans="1:7" ht="12.75">
      <c r="A116" s="18">
        <v>3.35</v>
      </c>
      <c r="B116" s="18">
        <f t="shared" si="10"/>
        <v>10.524335389525808</v>
      </c>
      <c r="C116" s="18">
        <f t="shared" si="11"/>
        <v>-0.09578328306135772</v>
      </c>
      <c r="D116" s="18">
        <f t="shared" si="12"/>
        <v>0</v>
      </c>
      <c r="E116" s="18">
        <f t="shared" si="8"/>
        <v>0.3383308195350657</v>
      </c>
      <c r="F116" s="18">
        <f t="shared" si="13"/>
        <v>0.1144677434472692</v>
      </c>
      <c r="G116" s="32">
        <f t="shared" si="9"/>
        <v>0.1884550540730981</v>
      </c>
    </row>
    <row r="117" spans="1:7" ht="12.75">
      <c r="A117" s="18">
        <v>3.4</v>
      </c>
      <c r="B117" s="18">
        <f t="shared" si="10"/>
        <v>10.681415022205297</v>
      </c>
      <c r="C117" s="18">
        <f t="shared" si="11"/>
        <v>-0.06519665556870975</v>
      </c>
      <c r="D117" s="18">
        <f t="shared" si="12"/>
        <v>0</v>
      </c>
      <c r="E117" s="18">
        <f t="shared" si="8"/>
        <v>0.36891744702771373</v>
      </c>
      <c r="F117" s="18">
        <f t="shared" si="13"/>
        <v>0.13610008272144597</v>
      </c>
      <c r="G117" s="32">
        <f t="shared" si="9"/>
        <v>0.1884550540730981</v>
      </c>
    </row>
    <row r="118" spans="1:7" ht="12.75">
      <c r="A118" s="18">
        <v>3.45</v>
      </c>
      <c r="B118" s="18">
        <f t="shared" si="10"/>
        <v>10.838494654884787</v>
      </c>
      <c r="C118" s="18">
        <f t="shared" si="11"/>
        <v>-0.03300467004066526</v>
      </c>
      <c r="D118" s="18">
        <f t="shared" si="12"/>
        <v>0</v>
      </c>
      <c r="E118" s="18">
        <f t="shared" si="8"/>
        <v>0.4011094325557582</v>
      </c>
      <c r="F118" s="18">
        <f t="shared" si="13"/>
        <v>0.16088877688520234</v>
      </c>
      <c r="G118" s="32">
        <f t="shared" si="9"/>
        <v>0.1884550540730981</v>
      </c>
    </row>
    <row r="119" spans="1:7" ht="12.75">
      <c r="A119" s="18">
        <v>3.5</v>
      </c>
      <c r="B119" s="18">
        <f t="shared" si="10"/>
        <v>10.995574287564276</v>
      </c>
      <c r="C119" s="18">
        <f t="shared" si="11"/>
        <v>-9.04689843963851E-17</v>
      </c>
      <c r="D119" s="18">
        <f t="shared" si="12"/>
        <v>0</v>
      </c>
      <c r="E119" s="18">
        <f t="shared" si="8"/>
        <v>0.43411410259642336</v>
      </c>
      <c r="F119" s="18">
        <f t="shared" si="13"/>
        <v>0.18845505407309798</v>
      </c>
      <c r="G119" s="32">
        <f t="shared" si="9"/>
        <v>0.1884550540730981</v>
      </c>
    </row>
    <row r="120" spans="1:7" ht="12.75">
      <c r="A120" s="18">
        <v>3.55</v>
      </c>
      <c r="B120" s="18">
        <f t="shared" si="10"/>
        <v>11.152653920243765</v>
      </c>
      <c r="C120" s="18">
        <f t="shared" si="11"/>
        <v>0.03300467004066509</v>
      </c>
      <c r="D120" s="18">
        <f t="shared" si="12"/>
        <v>0</v>
      </c>
      <c r="E120" s="18">
        <f t="shared" si="8"/>
        <v>0.46711877263708856</v>
      </c>
      <c r="F120" s="18">
        <f t="shared" si="13"/>
        <v>0.21819994774998003</v>
      </c>
      <c r="G120" s="32">
        <f t="shared" si="9"/>
        <v>0.1884550540730981</v>
      </c>
    </row>
    <row r="121" spans="1:7" ht="12.75">
      <c r="A121" s="18">
        <v>3.6</v>
      </c>
      <c r="B121" s="18">
        <f t="shared" si="10"/>
        <v>11.309733552923255</v>
      </c>
      <c r="C121" s="18">
        <f t="shared" si="11"/>
        <v>0.06519665556870957</v>
      </c>
      <c r="D121" s="18">
        <f t="shared" si="12"/>
        <v>0</v>
      </c>
      <c r="E121" s="18">
        <f t="shared" si="8"/>
        <v>0.49931075816513304</v>
      </c>
      <c r="F121" s="18">
        <f t="shared" si="13"/>
        <v>0.24931123321943996</v>
      </c>
      <c r="G121" s="32">
        <f t="shared" si="9"/>
        <v>0.1884550540730981</v>
      </c>
    </row>
    <row r="122" spans="1:7" ht="12.75">
      <c r="A122" s="18">
        <v>3.65</v>
      </c>
      <c r="B122" s="18">
        <f t="shared" si="10"/>
        <v>11.466813185602744</v>
      </c>
      <c r="C122" s="18">
        <f t="shared" si="11"/>
        <v>0.09578328306135757</v>
      </c>
      <c r="D122" s="18">
        <f t="shared" si="12"/>
        <v>0</v>
      </c>
      <c r="E122" s="18">
        <f t="shared" si="8"/>
        <v>0.529897385657781</v>
      </c>
      <c r="F122" s="18">
        <f t="shared" si="13"/>
        <v>0.2807912393269511</v>
      </c>
      <c r="G122" s="32">
        <f t="shared" si="9"/>
        <v>0.1884550540730981</v>
      </c>
    </row>
    <row r="123" spans="1:7" ht="12.75">
      <c r="A123" s="18">
        <v>3.7</v>
      </c>
      <c r="B123" s="18">
        <f t="shared" si="10"/>
        <v>11.623892818282235</v>
      </c>
      <c r="C123" s="18">
        <f t="shared" si="11"/>
        <v>0.12401140823854401</v>
      </c>
      <c r="D123" s="18">
        <f t="shared" si="12"/>
        <v>0</v>
      </c>
      <c r="E123" s="18">
        <f t="shared" si="8"/>
        <v>0.5581255108349674</v>
      </c>
      <c r="F123" s="18">
        <f t="shared" si="13"/>
        <v>0.31150408584479333</v>
      </c>
      <c r="G123" s="32">
        <f t="shared" si="9"/>
        <v>0.1884550540730981</v>
      </c>
    </row>
    <row r="124" spans="1:7" ht="12.75">
      <c r="A124" s="18">
        <v>3.75</v>
      </c>
      <c r="B124" s="18">
        <f t="shared" si="10"/>
        <v>11.780972450961723</v>
      </c>
      <c r="C124" s="18">
        <f t="shared" si="11"/>
        <v>0.14918596097462955</v>
      </c>
      <c r="D124" s="18">
        <f t="shared" si="12"/>
        <v>0</v>
      </c>
      <c r="E124" s="18">
        <f t="shared" si="8"/>
        <v>0.583300063571053</v>
      </c>
      <c r="F124" s="18">
        <f t="shared" si="13"/>
        <v>0.3402389641619945</v>
      </c>
      <c r="G124" s="32">
        <f t="shared" si="9"/>
        <v>0.1884550540730981</v>
      </c>
    </row>
    <row r="125" spans="1:7" ht="12.75">
      <c r="A125" s="18">
        <v>3.8</v>
      </c>
      <c r="B125" s="18">
        <f t="shared" si="10"/>
        <v>11.938052083641214</v>
      </c>
      <c r="C125" s="18">
        <f t="shared" si="11"/>
        <v>0.17068706023170194</v>
      </c>
      <c r="D125" s="18">
        <f t="shared" si="12"/>
        <v>0</v>
      </c>
      <c r="E125" s="18">
        <f t="shared" si="8"/>
        <v>0.6048011628281253</v>
      </c>
      <c r="F125" s="18">
        <f t="shared" si="13"/>
        <v>0.3657844465582526</v>
      </c>
      <c r="G125" s="32">
        <f t="shared" si="9"/>
        <v>0.1884550540730981</v>
      </c>
    </row>
    <row r="126" spans="1:7" ht="12.75">
      <c r="A126" s="18">
        <v>3.85</v>
      </c>
      <c r="B126" s="18">
        <f t="shared" si="10"/>
        <v>12.095131716320704</v>
      </c>
      <c r="C126" s="18">
        <f t="shared" si="11"/>
        <v>0.18798527758799444</v>
      </c>
      <c r="D126" s="18">
        <f t="shared" si="12"/>
        <v>0</v>
      </c>
      <c r="E126" s="18">
        <f t="shared" si="8"/>
        <v>0.6220993801844179</v>
      </c>
      <c r="F126" s="18">
        <f t="shared" si="13"/>
        <v>0.38700763882583694</v>
      </c>
      <c r="G126" s="32">
        <f t="shared" si="9"/>
        <v>0.1884550540730981</v>
      </c>
    </row>
    <row r="127" spans="1:7" ht="12.75">
      <c r="A127" s="18">
        <v>3.9</v>
      </c>
      <c r="B127" s="18">
        <f t="shared" si="10"/>
        <v>12.252211349000193</v>
      </c>
      <c r="C127" s="18">
        <f t="shared" si="11"/>
        <v>0.200654673522703</v>
      </c>
      <c r="D127" s="18">
        <f t="shared" si="12"/>
        <v>0</v>
      </c>
      <c r="E127" s="18">
        <f t="shared" si="8"/>
        <v>0.6347687761191265</v>
      </c>
      <c r="F127" s="18">
        <f t="shared" si="13"/>
        <v>0.40293139913577375</v>
      </c>
      <c r="G127" s="32">
        <f t="shared" si="9"/>
        <v>0.1884550540730981</v>
      </c>
    </row>
    <row r="128" spans="1:7" ht="12.75">
      <c r="A128" s="18">
        <v>3.95</v>
      </c>
      <c r="B128" s="18">
        <f t="shared" si="10"/>
        <v>12.409290981679684</v>
      </c>
      <c r="C128" s="18">
        <f t="shared" si="11"/>
        <v>0.20838328546060098</v>
      </c>
      <c r="D128" s="18">
        <f t="shared" si="12"/>
        <v>0</v>
      </c>
      <c r="E128" s="18">
        <f t="shared" si="8"/>
        <v>0.6424973880570244</v>
      </c>
      <c r="F128" s="18">
        <f t="shared" si="13"/>
        <v>0.4128028936600986</v>
      </c>
      <c r="G128" s="32">
        <f t="shared" si="9"/>
        <v>0.1884550540730981</v>
      </c>
    </row>
    <row r="129" spans="1:7" ht="12.75">
      <c r="A129" s="18">
        <v>4</v>
      </c>
      <c r="B129" s="18">
        <f t="shared" si="10"/>
        <v>12.566370614359172</v>
      </c>
      <c r="C129" s="18">
        <f t="shared" si="11"/>
        <v>0.21098080932598468</v>
      </c>
      <c r="D129" s="18">
        <f t="shared" si="12"/>
        <v>0</v>
      </c>
      <c r="E129" s="18">
        <f t="shared" si="8"/>
        <v>0.6450949119224081</v>
      </c>
      <c r="F129" s="18">
        <f t="shared" si="13"/>
        <v>0.41614744538817944</v>
      </c>
      <c r="G129" s="32">
        <f t="shared" si="9"/>
        <v>0.1884550540730981</v>
      </c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29"/>
  <sheetViews>
    <sheetView zoomScale="85" zoomScaleNormal="85" workbookViewId="0" topLeftCell="A1">
      <selection activeCell="M35" sqref="M35"/>
    </sheetView>
  </sheetViews>
  <sheetFormatPr defaultColWidth="9.140625" defaultRowHeight="12.75"/>
  <cols>
    <col min="2" max="2" width="15.140625" style="0" customWidth="1"/>
    <col min="3" max="3" width="10.7109375" style="0" bestFit="1" customWidth="1"/>
    <col min="4" max="4" width="24.7109375" style="0" customWidth="1"/>
    <col min="6" max="6" width="12.28125" style="0" bestFit="1" customWidth="1"/>
    <col min="7" max="7" width="24.57421875" style="0" customWidth="1"/>
    <col min="8" max="8" width="13.00390625" style="0" bestFit="1" customWidth="1"/>
    <col min="11" max="11" width="6.421875" style="0" customWidth="1"/>
  </cols>
  <sheetData>
    <row r="1" spans="1:14" ht="39.75" customHeight="1">
      <c r="A1" s="15"/>
      <c r="B1" s="15"/>
      <c r="C1" s="10"/>
      <c r="D1" s="4" t="s">
        <v>36</v>
      </c>
      <c r="E1" s="11">
        <f>E15*0.01</f>
        <v>0.4</v>
      </c>
      <c r="F1" s="6"/>
      <c r="G1" s="4" t="s">
        <v>0</v>
      </c>
      <c r="H1" s="22">
        <f>E18*0.02+0.00000000001</f>
        <v>0.20000000001</v>
      </c>
      <c r="I1" s="15"/>
      <c r="J1" s="15"/>
      <c r="K1" s="15"/>
      <c r="L1" s="15"/>
      <c r="M1" s="15"/>
      <c r="N1" s="15"/>
    </row>
    <row r="2" spans="1:14" ht="39.75" customHeight="1">
      <c r="A2" s="15"/>
      <c r="B2" s="15"/>
      <c r="C2" s="10"/>
      <c r="D2" s="4" t="s">
        <v>37</v>
      </c>
      <c r="E2" s="11">
        <f>E16*0.01</f>
        <v>0.1</v>
      </c>
      <c r="F2" s="6"/>
      <c r="G2" s="4" t="s">
        <v>1</v>
      </c>
      <c r="H2" s="22">
        <f>E19*0.02</f>
        <v>0</v>
      </c>
      <c r="I2" s="15"/>
      <c r="J2" s="15"/>
      <c r="K2" s="15"/>
      <c r="L2" s="15"/>
      <c r="M2" s="15"/>
      <c r="N2" s="15"/>
    </row>
    <row r="3" spans="1:14" ht="39.75" customHeight="1">
      <c r="A3" s="15"/>
      <c r="B3" s="15"/>
      <c r="C3" s="10"/>
      <c r="D3" s="4" t="s">
        <v>2</v>
      </c>
      <c r="E3" s="11">
        <f>E17*0.02</f>
        <v>0.06</v>
      </c>
      <c r="F3" s="6"/>
      <c r="G3" s="4" t="s">
        <v>33</v>
      </c>
      <c r="H3" s="11">
        <f>E20*0.02</f>
        <v>0.6</v>
      </c>
      <c r="I3" s="15"/>
      <c r="J3" s="15"/>
      <c r="K3" s="15"/>
      <c r="L3" s="15"/>
      <c r="M3" s="15"/>
      <c r="N3" s="15"/>
    </row>
    <row r="4" spans="1:14" ht="39.75" customHeight="1">
      <c r="A4" s="15"/>
      <c r="B4" s="15"/>
      <c r="C4" s="10"/>
      <c r="D4" s="10"/>
      <c r="E4" s="10"/>
      <c r="F4" s="13"/>
      <c r="G4" s="4" t="s">
        <v>34</v>
      </c>
      <c r="H4" s="11">
        <f>IF(E21=1,193,248)</f>
        <v>193</v>
      </c>
      <c r="I4" s="15"/>
      <c r="J4" s="29" t="s">
        <v>24</v>
      </c>
      <c r="K4" s="15"/>
      <c r="L4" s="15"/>
      <c r="M4" s="15"/>
      <c r="N4" s="15"/>
    </row>
    <row r="5" spans="1:14" ht="12.75">
      <c r="A5" s="15"/>
      <c r="B5" s="15"/>
      <c r="C5" s="10"/>
      <c r="D5" s="10"/>
      <c r="E5" s="10"/>
      <c r="F5" s="10"/>
      <c r="G5" s="17"/>
      <c r="H5" s="10"/>
      <c r="I5" s="15"/>
      <c r="K5" s="15"/>
      <c r="L5" s="15"/>
      <c r="M5" s="15"/>
      <c r="N5" s="15"/>
    </row>
    <row r="6" spans="1:14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29" ht="18">
      <c r="A7" s="15"/>
      <c r="B7" s="19" t="s">
        <v>3</v>
      </c>
      <c r="C7" s="19"/>
      <c r="D7" s="19" t="s">
        <v>4</v>
      </c>
      <c r="E7" s="19"/>
      <c r="F7" s="19" t="s">
        <v>5</v>
      </c>
      <c r="G7" s="19"/>
      <c r="H7" s="19"/>
      <c r="I7" s="24" t="s">
        <v>45</v>
      </c>
      <c r="J7" s="15"/>
      <c r="K7" s="15"/>
      <c r="L7" s="15"/>
      <c r="M7" s="15"/>
      <c r="N7" s="15"/>
      <c r="AC7" t="s">
        <v>6</v>
      </c>
    </row>
    <row r="8" spans="1:14" ht="12.75">
      <c r="A8" s="15"/>
      <c r="B8" s="19">
        <f>(E1-E2)/E1</f>
        <v>0.7500000000000001</v>
      </c>
      <c r="C8" s="19"/>
      <c r="D8" s="19">
        <f>($B$8*(SIN(PI()*$B$8)/(PI()*$B$8)))*(1+SQRT(E3))</f>
        <v>0.2802119685814556</v>
      </c>
      <c r="E8" s="19"/>
      <c r="F8" s="19">
        <f>($B$8*(SIN(2*PI()*$B$8)/(2*PI()*$B$8)))*(1+SQRT(E3))</f>
        <v>-0.1981397831535791</v>
      </c>
      <c r="G8" s="19"/>
      <c r="H8" s="19"/>
      <c r="I8" s="15"/>
      <c r="J8" s="15"/>
      <c r="K8" s="15"/>
      <c r="L8" s="15"/>
      <c r="M8" s="15"/>
      <c r="N8" s="15"/>
    </row>
    <row r="9" spans="1:14" ht="12.75">
      <c r="A9" s="15"/>
      <c r="B9" s="19" t="s">
        <v>16</v>
      </c>
      <c r="C9" s="15"/>
      <c r="D9" s="15"/>
      <c r="E9" s="15"/>
      <c r="F9" s="15"/>
      <c r="G9" s="19" t="s">
        <v>17</v>
      </c>
      <c r="H9" s="15"/>
      <c r="I9" s="15"/>
      <c r="J9" s="15"/>
      <c r="K9" s="15"/>
      <c r="L9" s="15"/>
      <c r="M9" s="15"/>
      <c r="N9" s="15"/>
    </row>
    <row r="10" spans="1:14" ht="12.75">
      <c r="A10" s="15"/>
      <c r="B10" s="19">
        <f>(E2)/E1</f>
        <v>0.25</v>
      </c>
      <c r="C10" s="15"/>
      <c r="D10" s="15"/>
      <c r="E10" s="15"/>
      <c r="F10" s="15"/>
      <c r="G10" s="20">
        <f>H1*(E1-E2)/E1</f>
        <v>0.15000000000750002</v>
      </c>
      <c r="H10" s="15"/>
      <c r="I10" s="15"/>
      <c r="J10" s="15"/>
      <c r="K10" s="15"/>
      <c r="L10" s="15"/>
      <c r="M10" s="15"/>
      <c r="N10" s="15"/>
    </row>
    <row r="11" spans="1:14" ht="12.75">
      <c r="A11" s="15"/>
      <c r="B11" s="19"/>
      <c r="C11" s="19"/>
      <c r="D11" s="15"/>
      <c r="E11" s="21"/>
      <c r="F11" s="19"/>
      <c r="G11" s="19"/>
      <c r="H11" s="15"/>
      <c r="I11" s="15"/>
      <c r="J11" s="15"/>
      <c r="K11" s="15"/>
      <c r="L11" s="15"/>
      <c r="M11" s="15"/>
      <c r="N11" s="15"/>
    </row>
    <row r="12" spans="1:14" ht="12.75">
      <c r="A12" s="15"/>
      <c r="B12" s="19" t="s">
        <v>7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12.75">
      <c r="A13" s="15"/>
      <c r="B13" s="20">
        <f>ABS(($F$8-(1-SQRT($H$2))*($H$1*$B$8)*(SIN(PI()*2*$H$1*$B$8)/(PI()*2*$H$1*$B$8)))/1)</f>
        <v>0.3268988368581085</v>
      </c>
      <c r="C13" s="20">
        <f>($D$8-(1-SQRT($H$2))*($H$1*$B$8)*(SIN(PI()*$H$1*$B$8)/(PI()*$H$1*$B$8)))/1</f>
        <v>0.1357023042741556</v>
      </c>
      <c r="D13" s="20">
        <f>((1-($H$1)*(1-SQRT($H$2)))*1)*((1+SQRT($E$3))*$B$8-SQRT($E$3))</f>
        <v>0.5510102051374489</v>
      </c>
      <c r="E13" s="20">
        <f>($D$8-(1-SQRT($H$2))*($H$1*$B$8)*(SIN(PI()*$H$1*$B$8)/(PI()*$H$1*$B$8)))/1</f>
        <v>0.1357023042741556</v>
      </c>
      <c r="F13" s="20">
        <f>ABS(($F$8-(1-SQRT($H$2))*($H$1*$B$8)*(SIN(PI()*2*$H$1*$B$8)/(PI()*2*$H$1*$B$8)))/1)</f>
        <v>0.3268988368581085</v>
      </c>
      <c r="G13" s="19"/>
      <c r="H13" s="15"/>
      <c r="I13" s="15"/>
      <c r="J13" s="15"/>
      <c r="K13" s="15"/>
      <c r="L13" s="15"/>
      <c r="M13" s="15"/>
      <c r="N13" s="15"/>
    </row>
    <row r="14" spans="1:14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2.75">
      <c r="A15" s="15"/>
      <c r="B15" s="15"/>
      <c r="C15" s="15"/>
      <c r="D15" s="19" t="s">
        <v>11</v>
      </c>
      <c r="E15" s="19">
        <v>40</v>
      </c>
      <c r="F15" s="19"/>
      <c r="G15" s="15"/>
      <c r="H15" s="15"/>
      <c r="I15" s="15"/>
      <c r="J15" s="15"/>
      <c r="K15" s="15"/>
      <c r="L15" s="15"/>
      <c r="M15" s="15"/>
      <c r="N15" s="15"/>
    </row>
    <row r="16" spans="1:14" ht="12.75">
      <c r="A16" s="15"/>
      <c r="B16" s="15"/>
      <c r="C16" s="15"/>
      <c r="D16" s="19" t="s">
        <v>25</v>
      </c>
      <c r="E16" s="19">
        <v>10</v>
      </c>
      <c r="F16" s="19">
        <f>E16*0.1</f>
        <v>1</v>
      </c>
      <c r="G16" s="15"/>
      <c r="H16" s="15"/>
      <c r="I16" s="15"/>
      <c r="J16" s="15"/>
      <c r="K16" s="15"/>
      <c r="L16" s="15"/>
      <c r="M16" s="15"/>
      <c r="N16" s="15"/>
    </row>
    <row r="17" spans="1:14" ht="12.75">
      <c r="A17" s="15"/>
      <c r="B17" s="15"/>
      <c r="C17" s="15"/>
      <c r="D17" s="19" t="s">
        <v>13</v>
      </c>
      <c r="E17" s="19">
        <v>3</v>
      </c>
      <c r="F17" s="19"/>
      <c r="G17" s="15"/>
      <c r="H17" s="15"/>
      <c r="I17" s="15"/>
      <c r="J17" s="15"/>
      <c r="K17" s="15"/>
      <c r="L17" s="15"/>
      <c r="M17" s="15"/>
      <c r="N17" s="15"/>
    </row>
    <row r="18" spans="1:14" ht="12.75">
      <c r="A18" s="15"/>
      <c r="B18" s="15"/>
      <c r="C18" s="15"/>
      <c r="D18" s="19" t="s">
        <v>14</v>
      </c>
      <c r="E18" s="19">
        <v>10</v>
      </c>
      <c r="F18" s="19"/>
      <c r="G18" s="15"/>
      <c r="H18" s="15"/>
      <c r="I18" s="15"/>
      <c r="J18" s="15"/>
      <c r="K18" s="15"/>
      <c r="L18" s="15"/>
      <c r="M18" s="15"/>
      <c r="N18" s="15"/>
    </row>
    <row r="19" spans="1:14" ht="12.75">
      <c r="A19" s="15"/>
      <c r="B19" s="15"/>
      <c r="C19" s="15"/>
      <c r="D19" s="19" t="s">
        <v>15</v>
      </c>
      <c r="E19" s="19">
        <v>0</v>
      </c>
      <c r="F19" s="19"/>
      <c r="G19" s="15"/>
      <c r="H19" s="15"/>
      <c r="I19" s="15"/>
      <c r="J19" s="15"/>
      <c r="K19" s="15"/>
      <c r="L19" s="15"/>
      <c r="M19" s="15"/>
      <c r="N19" s="15"/>
    </row>
    <row r="20" spans="1:14" ht="12.75">
      <c r="A20" s="15"/>
      <c r="B20" s="15"/>
      <c r="C20" s="15"/>
      <c r="D20" s="19" t="s">
        <v>32</v>
      </c>
      <c r="E20" s="19">
        <v>30</v>
      </c>
      <c r="F20" s="19"/>
      <c r="G20" s="15"/>
      <c r="H20" s="15"/>
      <c r="I20" s="15"/>
      <c r="J20" s="15"/>
      <c r="K20" s="15"/>
      <c r="L20" s="15"/>
      <c r="M20" s="15"/>
      <c r="N20" s="15"/>
    </row>
    <row r="21" spans="1:14" ht="12.75">
      <c r="A21" s="15"/>
      <c r="B21" s="19"/>
      <c r="C21" s="15"/>
      <c r="D21" s="28" t="s">
        <v>35</v>
      </c>
      <c r="E21" s="28">
        <v>1</v>
      </c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2.75">
      <c r="A22" s="15"/>
      <c r="B22" s="15"/>
      <c r="C22" s="15"/>
      <c r="D22" s="28" t="s">
        <v>38</v>
      </c>
      <c r="E22" s="28">
        <f>(H3/H4)</f>
        <v>0.0031088082901554403</v>
      </c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2.75">
      <c r="A23" s="15"/>
      <c r="B23" s="15"/>
      <c r="C23" s="15"/>
      <c r="D23" s="28" t="s">
        <v>39</v>
      </c>
      <c r="E23" s="28">
        <f>E22*2</f>
        <v>0.0062176165803108805</v>
      </c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2.75">
      <c r="A24" s="15"/>
      <c r="B24" s="15"/>
      <c r="C24" s="15"/>
      <c r="D24" s="28" t="s">
        <v>40</v>
      </c>
      <c r="E24" s="28">
        <f>1/(E1*1000)</f>
        <v>0.0025</v>
      </c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2.75">
      <c r="A25" s="15"/>
      <c r="B25" s="15"/>
      <c r="C25" s="15"/>
      <c r="D25" s="28" t="s">
        <v>41</v>
      </c>
      <c r="E25" s="28">
        <f>E24*2</f>
        <v>0.005</v>
      </c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5.75">
      <c r="A31" s="15"/>
      <c r="B31" s="15"/>
      <c r="C31" s="15"/>
      <c r="D31" s="25" t="s">
        <v>8</v>
      </c>
      <c r="E31" s="26"/>
      <c r="F31" s="27">
        <f>(1-($H$1)*(1-SQRT($H$2)))*((1+SQRT($E$3))*$B$8-SQRT($E$3))</f>
        <v>0.5510102051374489</v>
      </c>
      <c r="G31" s="15"/>
      <c r="H31" s="15"/>
      <c r="I31" s="15"/>
      <c r="J31" s="15"/>
      <c r="K31" s="15"/>
      <c r="L31" s="15"/>
      <c r="M31" s="15"/>
      <c r="N31" s="15"/>
    </row>
    <row r="32" spans="1:14" ht="15.75">
      <c r="A32" s="15"/>
      <c r="B32" s="15"/>
      <c r="C32" s="15"/>
      <c r="D32" s="25" t="s">
        <v>9</v>
      </c>
      <c r="E32" s="26"/>
      <c r="F32" s="27">
        <f>($D$8-(1-SQRT($H$2))*($H$1*$B$8)*(SIN(PI()*$H$1*$B$8)/(PI()*$H$1*$B$8)))/1</f>
        <v>0.1357023042741556</v>
      </c>
      <c r="G32" s="15"/>
      <c r="H32" s="15"/>
      <c r="I32" s="15"/>
      <c r="J32" s="15"/>
      <c r="K32" s="15"/>
      <c r="L32" s="15"/>
      <c r="M32" s="15"/>
      <c r="N32" s="15"/>
    </row>
    <row r="33" spans="1:14" ht="15.75">
      <c r="A33" s="15"/>
      <c r="B33" s="15"/>
      <c r="C33" s="15"/>
      <c r="D33" s="25" t="s">
        <v>10</v>
      </c>
      <c r="E33" s="26"/>
      <c r="F33" s="27">
        <f>($F$8-(1-SQRT($H$2))*($H$1*$B$8)*(SIN(PI()*2*$H$1*$B$8)/(PI()*2*$H$1*$B$8)))/1</f>
        <v>-0.3268988368581085</v>
      </c>
      <c r="G33" s="15"/>
      <c r="H33" s="15"/>
      <c r="I33" s="35" t="s">
        <v>47</v>
      </c>
      <c r="J33" s="15"/>
      <c r="K33" s="15"/>
      <c r="L33" s="15"/>
      <c r="M33" s="15"/>
      <c r="N33" s="15"/>
    </row>
    <row r="34" spans="1:14" ht="12.75">
      <c r="A34" s="15"/>
      <c r="B34" s="15"/>
      <c r="C34" s="15"/>
      <c r="D34" s="15"/>
      <c r="E34" s="15"/>
      <c r="F34" s="15"/>
      <c r="G34" s="15"/>
      <c r="H34" s="15"/>
      <c r="I34" s="35" t="s">
        <v>46</v>
      </c>
      <c r="J34" s="15"/>
      <c r="K34" s="15"/>
      <c r="L34" s="15"/>
      <c r="M34" s="15"/>
      <c r="N34" s="15"/>
    </row>
    <row r="35" spans="1:14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2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V43" s="8"/>
      <c r="W43" s="9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6" spans="3:12" ht="12.75">
      <c r="C46" s="23"/>
      <c r="D46" s="23"/>
      <c r="I46" s="30"/>
      <c r="J46" s="18" t="s">
        <v>44</v>
      </c>
      <c r="K46" s="30"/>
      <c r="L46" s="30" t="str">
        <f>IF($J$47=1,"Coherent","Incoherent")</f>
        <v>Incoherent</v>
      </c>
    </row>
    <row r="47" spans="9:12" ht="12.75">
      <c r="I47" s="30"/>
      <c r="J47" s="33">
        <v>3</v>
      </c>
      <c r="K47" s="30"/>
      <c r="L47" s="31" t="s">
        <v>42</v>
      </c>
    </row>
    <row r="48" spans="1:13" ht="12.75">
      <c r="A48" s="18"/>
      <c r="B48" s="18"/>
      <c r="C48" s="18" t="s">
        <v>29</v>
      </c>
      <c r="D48" t="s">
        <v>30</v>
      </c>
      <c r="E48" s="18" t="s">
        <v>27</v>
      </c>
      <c r="F48" s="18" t="s">
        <v>28</v>
      </c>
      <c r="G48" t="s">
        <v>31</v>
      </c>
      <c r="I48" s="30"/>
      <c r="L48" s="34" t="s">
        <v>43</v>
      </c>
      <c r="M48" s="30"/>
    </row>
    <row r="49" spans="1:12" ht="12.75">
      <c r="A49" s="18">
        <v>0</v>
      </c>
      <c r="B49" s="18">
        <f aca="true" t="shared" si="0" ref="B49:B80">A49*PI()</f>
        <v>0</v>
      </c>
      <c r="C49" s="18">
        <f aca="true" t="shared" si="1" ref="C49:C80">2*$L$50*COS(B49)</f>
        <v>0.16227733886117773</v>
      </c>
      <c r="D49" s="18">
        <f aca="true" t="shared" si="2" ref="D49:D80">2*$L$51*COS(B49*2)</f>
        <v>-0.1280353777694258</v>
      </c>
      <c r="E49" s="18">
        <f aca="true" t="shared" si="3" ref="E49:E80">$F$31+D49+C49</f>
        <v>0.5852521662292008</v>
      </c>
      <c r="F49" s="18">
        <f aca="true" t="shared" si="4" ref="F49:F80">E49^2</f>
        <v>0.3425200980759721</v>
      </c>
      <c r="G49" s="32">
        <f aca="true" t="shared" si="5" ref="G49:G80">$F$31^2</f>
        <v>0.30361224616561355</v>
      </c>
      <c r="I49" s="30"/>
      <c r="K49" s="30">
        <v>0</v>
      </c>
      <c r="L49" s="18">
        <v>1</v>
      </c>
    </row>
    <row r="50" spans="1:12" ht="12.75">
      <c r="A50" s="18">
        <v>0.05</v>
      </c>
      <c r="B50" s="18">
        <f t="shared" si="0"/>
        <v>0.15707963267948966</v>
      </c>
      <c r="C50" s="18">
        <f t="shared" si="1"/>
        <v>0.1602794355359915</v>
      </c>
      <c r="D50" s="18">
        <f t="shared" si="2"/>
        <v>-0.12176888034392405</v>
      </c>
      <c r="E50" s="18">
        <f t="shared" si="3"/>
        <v>0.5895207603295163</v>
      </c>
      <c r="F50" s="18">
        <f t="shared" si="4"/>
        <v>0.347534726859491</v>
      </c>
      <c r="G50" s="32">
        <f t="shared" si="5"/>
        <v>0.30361224616561355</v>
      </c>
      <c r="I50" s="30"/>
      <c r="K50" s="30">
        <v>1</v>
      </c>
      <c r="L50" s="18">
        <f>IF($J$47=1,(IF($E$24&lt;$E$22,$F$32,0)),(IF($E$24&lt;$E$23,((1-($E$24*(1/$E$23)))*$F$32),0)))</f>
        <v>0.08113866943058887</v>
      </c>
    </row>
    <row r="51" spans="1:12" ht="12.75">
      <c r="A51" s="18">
        <v>0.1</v>
      </c>
      <c r="B51" s="18">
        <f t="shared" si="0"/>
        <v>0.3141592653589793</v>
      </c>
      <c r="C51" s="18">
        <f t="shared" si="1"/>
        <v>0.15433492057095982</v>
      </c>
      <c r="D51" s="18">
        <f t="shared" si="2"/>
        <v>-0.10358279649668183</v>
      </c>
      <c r="E51" s="18">
        <f t="shared" si="3"/>
        <v>0.6017623292117269</v>
      </c>
      <c r="F51" s="18">
        <f t="shared" si="4"/>
        <v>0.3621179008583228</v>
      </c>
      <c r="G51" s="32">
        <f t="shared" si="5"/>
        <v>0.30361224616561355</v>
      </c>
      <c r="I51" s="30"/>
      <c r="J51" s="18"/>
      <c r="K51" s="30">
        <v>2</v>
      </c>
      <c r="L51" s="18">
        <f>IF($J$47=1,(IF($E$25&lt;$E$22,$F$33,0)),(IF($E$25&lt;$E$23,(1-($E$25*(1/$E$23)))*$F$33,0)))</f>
        <v>-0.0640176888847129</v>
      </c>
    </row>
    <row r="52" spans="1:7" ht="12.75">
      <c r="A52" s="18">
        <v>0.15</v>
      </c>
      <c r="B52" s="18">
        <f t="shared" si="0"/>
        <v>0.47123889803846897</v>
      </c>
      <c r="C52" s="18">
        <f t="shared" si="1"/>
        <v>0.14459016765323593</v>
      </c>
      <c r="D52" s="18">
        <f t="shared" si="2"/>
        <v>-0.07525730682456405</v>
      </c>
      <c r="E52" s="18">
        <f t="shared" si="3"/>
        <v>0.6203430659661208</v>
      </c>
      <c r="F52" s="18">
        <f t="shared" si="4"/>
        <v>0.38482551949224686</v>
      </c>
      <c r="G52" s="32">
        <f t="shared" si="5"/>
        <v>0.30361224616561355</v>
      </c>
    </row>
    <row r="53" spans="1:7" ht="12.75">
      <c r="A53" s="18">
        <v>0.2</v>
      </c>
      <c r="B53" s="18">
        <f t="shared" si="0"/>
        <v>0.6283185307179586</v>
      </c>
      <c r="C53" s="18">
        <f t="shared" si="1"/>
        <v>0.13128512494063488</v>
      </c>
      <c r="D53" s="18">
        <f t="shared" si="2"/>
        <v>-0.03956510761196893</v>
      </c>
      <c r="E53" s="18">
        <f t="shared" si="3"/>
        <v>0.6427302224661149</v>
      </c>
      <c r="F53" s="18">
        <f t="shared" si="4"/>
        <v>0.4131021388713415</v>
      </c>
      <c r="G53" s="32">
        <f t="shared" si="5"/>
        <v>0.30361224616561355</v>
      </c>
    </row>
    <row r="54" spans="1:7" ht="12.75">
      <c r="A54" s="18">
        <v>0.25</v>
      </c>
      <c r="B54" s="18">
        <f t="shared" si="0"/>
        <v>0.7853981633974483</v>
      </c>
      <c r="C54" s="18">
        <f t="shared" si="1"/>
        <v>0.11474740674164603</v>
      </c>
      <c r="D54" s="18">
        <f t="shared" si="2"/>
        <v>-7.843117262392676E-18</v>
      </c>
      <c r="E54" s="18">
        <f t="shared" si="3"/>
        <v>0.665757611879095</v>
      </c>
      <c r="F54" s="18">
        <f t="shared" si="4"/>
        <v>0.4432331977749557</v>
      </c>
      <c r="G54" s="32">
        <f t="shared" si="5"/>
        <v>0.30361224616561355</v>
      </c>
    </row>
    <row r="55" spans="1:7" ht="12.75">
      <c r="A55" s="18">
        <v>0.3</v>
      </c>
      <c r="B55" s="18">
        <f t="shared" si="0"/>
        <v>0.9424777960769379</v>
      </c>
      <c r="C55" s="18">
        <f t="shared" si="1"/>
        <v>0.09538422656386851</v>
      </c>
      <c r="D55" s="18">
        <f t="shared" si="2"/>
        <v>0.039565107611968915</v>
      </c>
      <c r="E55" s="18">
        <f t="shared" si="3"/>
        <v>0.6859595393132863</v>
      </c>
      <c r="F55" s="18">
        <f t="shared" si="4"/>
        <v>0.470540489574896</v>
      </c>
      <c r="G55" s="32">
        <f t="shared" si="5"/>
        <v>0.30361224616561355</v>
      </c>
    </row>
    <row r="56" spans="1:7" ht="12.75">
      <c r="A56" s="18">
        <v>0.35</v>
      </c>
      <c r="B56" s="18">
        <f t="shared" si="0"/>
        <v>1.0995574287564276</v>
      </c>
      <c r="C56" s="18">
        <f t="shared" si="1"/>
        <v>0.07367237016598986</v>
      </c>
      <c r="D56" s="18">
        <f t="shared" si="2"/>
        <v>0.07525730682456404</v>
      </c>
      <c r="E56" s="18">
        <f t="shared" si="3"/>
        <v>0.6999398821280027</v>
      </c>
      <c r="F56" s="18">
        <f t="shared" si="4"/>
        <v>0.48991583859336235</v>
      </c>
      <c r="G56" s="32">
        <f t="shared" si="5"/>
        <v>0.30361224616561355</v>
      </c>
    </row>
    <row r="57" spans="1:7" ht="12.75">
      <c r="A57" s="18">
        <v>0.4</v>
      </c>
      <c r="B57" s="18">
        <f t="shared" si="0"/>
        <v>1.2566370614359172</v>
      </c>
      <c r="C57" s="18">
        <f t="shared" si="1"/>
        <v>0.050146455510046</v>
      </c>
      <c r="D57" s="18">
        <f t="shared" si="2"/>
        <v>0.10358279649668181</v>
      </c>
      <c r="E57" s="18">
        <f t="shared" si="3"/>
        <v>0.7047394571441767</v>
      </c>
      <c r="F57" s="18">
        <f t="shared" si="4"/>
        <v>0.49665770245586893</v>
      </c>
      <c r="G57" s="32">
        <f t="shared" si="5"/>
        <v>0.30361224616561355</v>
      </c>
    </row>
    <row r="58" spans="1:7" ht="12.75">
      <c r="A58" s="18">
        <v>0.45</v>
      </c>
      <c r="B58" s="18">
        <f t="shared" si="0"/>
        <v>1.413716694115407</v>
      </c>
      <c r="C58" s="18">
        <f t="shared" si="1"/>
        <v>0.025385768692900615</v>
      </c>
      <c r="D58" s="18">
        <f t="shared" si="2"/>
        <v>0.12176888034392405</v>
      </c>
      <c r="E58" s="18">
        <f t="shared" si="3"/>
        <v>0.6981648541742737</v>
      </c>
      <c r="F58" s="18">
        <f t="shared" si="4"/>
        <v>0.4874341636041848</v>
      </c>
      <c r="G58" s="32">
        <f t="shared" si="5"/>
        <v>0.30361224616561355</v>
      </c>
    </row>
    <row r="59" spans="1:7" ht="12.75">
      <c r="A59" s="18">
        <v>0.5</v>
      </c>
      <c r="B59" s="18">
        <f t="shared" si="0"/>
        <v>1.5707963267948966</v>
      </c>
      <c r="C59" s="18">
        <f t="shared" si="1"/>
        <v>9.940691548622722E-18</v>
      </c>
      <c r="D59" s="18">
        <f t="shared" si="2"/>
        <v>0.1280353777694258</v>
      </c>
      <c r="E59" s="18">
        <f t="shared" si="3"/>
        <v>0.6790455829068747</v>
      </c>
      <c r="F59" s="18">
        <f t="shared" si="4"/>
        <v>0.4611029036653372</v>
      </c>
      <c r="G59" s="32">
        <f t="shared" si="5"/>
        <v>0.30361224616561355</v>
      </c>
    </row>
    <row r="60" spans="1:7" ht="12.75">
      <c r="A60" s="18">
        <v>0.55</v>
      </c>
      <c r="B60" s="18">
        <f t="shared" si="0"/>
        <v>1.7278759594743864</v>
      </c>
      <c r="C60" s="18">
        <f t="shared" si="1"/>
        <v>-0.025385768692900632</v>
      </c>
      <c r="D60" s="18">
        <f t="shared" si="2"/>
        <v>0.12176888034392405</v>
      </c>
      <c r="E60" s="18">
        <f t="shared" si="3"/>
        <v>0.6473933167884723</v>
      </c>
      <c r="F60" s="18">
        <f t="shared" si="4"/>
        <v>0.4191181066223793</v>
      </c>
      <c r="G60" s="32">
        <f t="shared" si="5"/>
        <v>0.30361224616561355</v>
      </c>
    </row>
    <row r="61" spans="1:7" ht="12.75">
      <c r="A61" s="18">
        <v>0.6</v>
      </c>
      <c r="B61" s="18">
        <f t="shared" si="0"/>
        <v>1.8849555921538759</v>
      </c>
      <c r="C61" s="18">
        <f t="shared" si="1"/>
        <v>-0.050146455510045984</v>
      </c>
      <c r="D61" s="18">
        <f t="shared" si="2"/>
        <v>0.10358279649668184</v>
      </c>
      <c r="E61" s="18">
        <f t="shared" si="3"/>
        <v>0.6044465461240849</v>
      </c>
      <c r="F61" s="18">
        <f t="shared" si="4"/>
        <v>0.36535562712133546</v>
      </c>
      <c r="G61" s="32">
        <f t="shared" si="5"/>
        <v>0.30361224616561355</v>
      </c>
    </row>
    <row r="62" spans="1:7" ht="12.75">
      <c r="A62" s="18">
        <v>0.65</v>
      </c>
      <c r="B62" s="18">
        <f t="shared" si="0"/>
        <v>2.0420352248333655</v>
      </c>
      <c r="C62" s="18">
        <f t="shared" si="1"/>
        <v>-0.07367237016598983</v>
      </c>
      <c r="D62" s="18">
        <f t="shared" si="2"/>
        <v>0.07525730682456407</v>
      </c>
      <c r="E62" s="18">
        <f t="shared" si="3"/>
        <v>0.5525951417960232</v>
      </c>
      <c r="F62" s="18">
        <f t="shared" si="4"/>
        <v>0.305361390736567</v>
      </c>
      <c r="G62" s="32">
        <f t="shared" si="5"/>
        <v>0.30361224616561355</v>
      </c>
    </row>
    <row r="63" spans="1:7" ht="12.75">
      <c r="A63" s="18">
        <v>0.7</v>
      </c>
      <c r="B63" s="18">
        <f t="shared" si="0"/>
        <v>2.199114857512855</v>
      </c>
      <c r="C63" s="18">
        <f t="shared" si="1"/>
        <v>-0.0953842265638685</v>
      </c>
      <c r="D63" s="18">
        <f t="shared" si="2"/>
        <v>0.03956510761196894</v>
      </c>
      <c r="E63" s="18">
        <f t="shared" si="3"/>
        <v>0.4951910861855494</v>
      </c>
      <c r="F63" s="18">
        <f t="shared" si="4"/>
        <v>0.24521421183762424</v>
      </c>
      <c r="G63" s="32">
        <f t="shared" si="5"/>
        <v>0.30361224616561355</v>
      </c>
    </row>
    <row r="64" spans="1:7" ht="12.75">
      <c r="A64" s="18">
        <v>0.75</v>
      </c>
      <c r="B64" s="18">
        <f t="shared" si="0"/>
        <v>2.356194490192345</v>
      </c>
      <c r="C64" s="18">
        <f t="shared" si="1"/>
        <v>-0.11474740674164602</v>
      </c>
      <c r="D64" s="18">
        <f t="shared" si="2"/>
        <v>2.3529351787178026E-17</v>
      </c>
      <c r="E64" s="18">
        <f t="shared" si="3"/>
        <v>0.4362627983958029</v>
      </c>
      <c r="F64" s="18">
        <f t="shared" si="4"/>
        <v>0.19032522926413697</v>
      </c>
      <c r="G64" s="32">
        <f t="shared" si="5"/>
        <v>0.30361224616561355</v>
      </c>
    </row>
    <row r="65" spans="1:7" ht="12.75">
      <c r="A65" s="18">
        <v>0.8</v>
      </c>
      <c r="B65" s="18">
        <f t="shared" si="0"/>
        <v>2.5132741228718345</v>
      </c>
      <c r="C65" s="18">
        <f t="shared" si="1"/>
        <v>-0.13128512494063485</v>
      </c>
      <c r="D65" s="18">
        <f t="shared" si="2"/>
        <v>-0.0395651076119689</v>
      </c>
      <c r="E65" s="18">
        <f t="shared" si="3"/>
        <v>0.38015997258484524</v>
      </c>
      <c r="F65" s="18">
        <f t="shared" si="4"/>
        <v>0.1445216047557103</v>
      </c>
      <c r="G65" s="32">
        <f t="shared" si="5"/>
        <v>0.30361224616561355</v>
      </c>
    </row>
    <row r="66" spans="1:7" ht="12.75">
      <c r="A66" s="18">
        <v>0.85</v>
      </c>
      <c r="B66" s="18">
        <f t="shared" si="0"/>
        <v>2.670353755551324</v>
      </c>
      <c r="C66" s="18">
        <f t="shared" si="1"/>
        <v>-0.1445901676532359</v>
      </c>
      <c r="D66" s="18">
        <f t="shared" si="2"/>
        <v>-0.07525730682456402</v>
      </c>
      <c r="E66" s="18">
        <f t="shared" si="3"/>
        <v>0.331162730659649</v>
      </c>
      <c r="F66" s="18">
        <f t="shared" si="4"/>
        <v>0.10966875417795524</v>
      </c>
      <c r="G66" s="32">
        <f t="shared" si="5"/>
        <v>0.30361224616561355</v>
      </c>
    </row>
    <row r="67" spans="1:7" ht="12.75">
      <c r="A67" s="18">
        <v>0.9</v>
      </c>
      <c r="B67" s="18">
        <f t="shared" si="0"/>
        <v>2.827433388230814</v>
      </c>
      <c r="C67" s="18">
        <f t="shared" si="1"/>
        <v>-0.15433492057095982</v>
      </c>
      <c r="D67" s="18">
        <f t="shared" si="2"/>
        <v>-0.10358279649668181</v>
      </c>
      <c r="E67" s="18">
        <f t="shared" si="3"/>
        <v>0.2930924880698073</v>
      </c>
      <c r="F67" s="18">
        <f t="shared" si="4"/>
        <v>0.08590320656295014</v>
      </c>
      <c r="G67" s="32">
        <f t="shared" si="5"/>
        <v>0.30361224616561355</v>
      </c>
    </row>
    <row r="68" spans="1:7" ht="12.75">
      <c r="A68" s="18">
        <v>0.95</v>
      </c>
      <c r="B68" s="18">
        <f t="shared" si="0"/>
        <v>2.9845130209103035</v>
      </c>
      <c r="C68" s="18">
        <f t="shared" si="1"/>
        <v>-0.16027943553599147</v>
      </c>
      <c r="D68" s="18">
        <f t="shared" si="2"/>
        <v>-0.12176888034392405</v>
      </c>
      <c r="E68" s="18">
        <f t="shared" si="3"/>
        <v>0.2689618892575334</v>
      </c>
      <c r="F68" s="18">
        <f t="shared" si="4"/>
        <v>0.07234049787298166</v>
      </c>
      <c r="G68" s="32">
        <f t="shared" si="5"/>
        <v>0.30361224616561355</v>
      </c>
    </row>
    <row r="69" spans="1:7" ht="12.75">
      <c r="A69" s="18">
        <v>1</v>
      </c>
      <c r="B69" s="18">
        <f t="shared" si="0"/>
        <v>3.141592653589793</v>
      </c>
      <c r="C69" s="18">
        <f t="shared" si="1"/>
        <v>-0.16227733886117773</v>
      </c>
      <c r="D69" s="18">
        <f t="shared" si="2"/>
        <v>-0.1280353777694258</v>
      </c>
      <c r="E69" s="18">
        <f t="shared" si="3"/>
        <v>0.2606974885068454</v>
      </c>
      <c r="F69" s="18">
        <f t="shared" si="4"/>
        <v>0.06796318051377678</v>
      </c>
      <c r="G69" s="32">
        <f t="shared" si="5"/>
        <v>0.30361224616561355</v>
      </c>
    </row>
    <row r="70" spans="1:7" ht="12.75">
      <c r="A70" s="18">
        <v>1.05</v>
      </c>
      <c r="B70" s="18">
        <f t="shared" si="0"/>
        <v>3.2986722862692828</v>
      </c>
      <c r="C70" s="18">
        <f t="shared" si="1"/>
        <v>-0.1602794355359915</v>
      </c>
      <c r="D70" s="18">
        <f t="shared" si="2"/>
        <v>-0.12176888034392407</v>
      </c>
      <c r="E70" s="18">
        <f t="shared" si="3"/>
        <v>0.26896188925753334</v>
      </c>
      <c r="F70" s="18">
        <f t="shared" si="4"/>
        <v>0.07234049787298162</v>
      </c>
      <c r="G70" s="32">
        <f t="shared" si="5"/>
        <v>0.30361224616561355</v>
      </c>
    </row>
    <row r="71" spans="1:7" ht="12.75">
      <c r="A71" s="18">
        <v>1.1</v>
      </c>
      <c r="B71" s="18">
        <f t="shared" si="0"/>
        <v>3.455751918948773</v>
      </c>
      <c r="C71" s="18">
        <f t="shared" si="1"/>
        <v>-0.15433492057095982</v>
      </c>
      <c r="D71" s="18">
        <f t="shared" si="2"/>
        <v>-0.10358279649668177</v>
      </c>
      <c r="E71" s="18">
        <f t="shared" si="3"/>
        <v>0.2930924880698073</v>
      </c>
      <c r="F71" s="18">
        <f t="shared" si="4"/>
        <v>0.08590320656295014</v>
      </c>
      <c r="G71" s="32">
        <f t="shared" si="5"/>
        <v>0.30361224616561355</v>
      </c>
    </row>
    <row r="72" spans="1:7" ht="12.75">
      <c r="A72" s="18">
        <v>1.15</v>
      </c>
      <c r="B72" s="18">
        <f t="shared" si="0"/>
        <v>3.6128315516282616</v>
      </c>
      <c r="C72" s="18">
        <f t="shared" si="1"/>
        <v>-0.14459016765323596</v>
      </c>
      <c r="D72" s="18">
        <f t="shared" si="2"/>
        <v>-0.07525730682456416</v>
      </c>
      <c r="E72" s="18">
        <f t="shared" si="3"/>
        <v>0.3311627306596488</v>
      </c>
      <c r="F72" s="18">
        <f t="shared" si="4"/>
        <v>0.10966875417795509</v>
      </c>
      <c r="G72" s="32">
        <f t="shared" si="5"/>
        <v>0.30361224616561355</v>
      </c>
    </row>
    <row r="73" spans="1:7" ht="12.75">
      <c r="A73" s="18">
        <v>1.2</v>
      </c>
      <c r="B73" s="18">
        <f t="shared" si="0"/>
        <v>3.7699111843077517</v>
      </c>
      <c r="C73" s="18">
        <f t="shared" si="1"/>
        <v>-0.13128512494063488</v>
      </c>
      <c r="D73" s="18">
        <f t="shared" si="2"/>
        <v>-0.039565107611968964</v>
      </c>
      <c r="E73" s="18">
        <f t="shared" si="3"/>
        <v>0.3801599725848451</v>
      </c>
      <c r="F73" s="18">
        <f t="shared" si="4"/>
        <v>0.14452160475571016</v>
      </c>
      <c r="G73" s="32">
        <f t="shared" si="5"/>
        <v>0.30361224616561355</v>
      </c>
    </row>
    <row r="74" spans="1:7" ht="12.75">
      <c r="A74" s="18">
        <v>1.25</v>
      </c>
      <c r="B74" s="18">
        <f t="shared" si="0"/>
        <v>3.9269908169872414</v>
      </c>
      <c r="C74" s="18">
        <f t="shared" si="1"/>
        <v>-0.11474740674164606</v>
      </c>
      <c r="D74" s="18">
        <f t="shared" si="2"/>
        <v>-3.921558631196338E-17</v>
      </c>
      <c r="E74" s="18">
        <f t="shared" si="3"/>
        <v>0.43626279839580284</v>
      </c>
      <c r="F74" s="18">
        <f t="shared" si="4"/>
        <v>0.19032522926413692</v>
      </c>
      <c r="G74" s="32">
        <f t="shared" si="5"/>
        <v>0.30361224616561355</v>
      </c>
    </row>
    <row r="75" spans="1:7" ht="12.75">
      <c r="A75" s="18">
        <v>1.3</v>
      </c>
      <c r="B75" s="18">
        <f t="shared" si="0"/>
        <v>4.084070449666731</v>
      </c>
      <c r="C75" s="18">
        <f t="shared" si="1"/>
        <v>-0.09538422656386852</v>
      </c>
      <c r="D75" s="18">
        <f t="shared" si="2"/>
        <v>0.03956510761196888</v>
      </c>
      <c r="E75" s="18">
        <f t="shared" si="3"/>
        <v>0.49519108618554925</v>
      </c>
      <c r="F75" s="18">
        <f t="shared" si="4"/>
        <v>0.24521421183762407</v>
      </c>
      <c r="G75" s="32">
        <f t="shared" si="5"/>
        <v>0.30361224616561355</v>
      </c>
    </row>
    <row r="76" spans="1:7" ht="12.75">
      <c r="A76" s="18">
        <v>1.35</v>
      </c>
      <c r="B76" s="18">
        <f t="shared" si="0"/>
        <v>4.241150082346221</v>
      </c>
      <c r="C76" s="18">
        <f t="shared" si="1"/>
        <v>-0.07367237016598988</v>
      </c>
      <c r="D76" s="18">
        <f t="shared" si="2"/>
        <v>0.07525730682456402</v>
      </c>
      <c r="E76" s="18">
        <f t="shared" si="3"/>
        <v>0.5525951417960231</v>
      </c>
      <c r="F76" s="18">
        <f t="shared" si="4"/>
        <v>0.3053613907365669</v>
      </c>
      <c r="G76" s="32">
        <f t="shared" si="5"/>
        <v>0.30361224616561355</v>
      </c>
    </row>
    <row r="77" spans="1:7" ht="12.75">
      <c r="A77" s="18">
        <v>1.4</v>
      </c>
      <c r="B77" s="18">
        <f t="shared" si="0"/>
        <v>4.39822971502571</v>
      </c>
      <c r="C77" s="18">
        <f t="shared" si="1"/>
        <v>-0.05014645551004602</v>
      </c>
      <c r="D77" s="18">
        <f t="shared" si="2"/>
        <v>0.1035827964966818</v>
      </c>
      <c r="E77" s="18">
        <f t="shared" si="3"/>
        <v>0.6044465461240847</v>
      </c>
      <c r="F77" s="18">
        <f t="shared" si="4"/>
        <v>0.3653556271213352</v>
      </c>
      <c r="G77" s="32">
        <f t="shared" si="5"/>
        <v>0.30361224616561355</v>
      </c>
    </row>
    <row r="78" spans="1:7" ht="12.75">
      <c r="A78" s="18">
        <v>1.45</v>
      </c>
      <c r="B78" s="18">
        <f t="shared" si="0"/>
        <v>4.5553093477052</v>
      </c>
      <c r="C78" s="18">
        <f t="shared" si="1"/>
        <v>-0.025385768692900632</v>
      </c>
      <c r="D78" s="18">
        <f t="shared" si="2"/>
        <v>0.12176888034392404</v>
      </c>
      <c r="E78" s="18">
        <f t="shared" si="3"/>
        <v>0.6473933167884723</v>
      </c>
      <c r="F78" s="18">
        <f t="shared" si="4"/>
        <v>0.4191181066223793</v>
      </c>
      <c r="G78" s="32">
        <f t="shared" si="5"/>
        <v>0.30361224616561355</v>
      </c>
    </row>
    <row r="79" spans="1:7" ht="12.75">
      <c r="A79" s="18">
        <v>1.5</v>
      </c>
      <c r="B79" s="18">
        <f t="shared" si="0"/>
        <v>4.71238898038469</v>
      </c>
      <c r="C79" s="18">
        <f t="shared" si="1"/>
        <v>-2.982207464586817E-17</v>
      </c>
      <c r="D79" s="18">
        <f t="shared" si="2"/>
        <v>0.1280353777694258</v>
      </c>
      <c r="E79" s="18">
        <f t="shared" si="3"/>
        <v>0.6790455829068747</v>
      </c>
      <c r="F79" s="18">
        <f t="shared" si="4"/>
        <v>0.4611029036653372</v>
      </c>
      <c r="G79" s="32">
        <f t="shared" si="5"/>
        <v>0.30361224616561355</v>
      </c>
    </row>
    <row r="80" spans="1:7" ht="12.75">
      <c r="A80" s="18">
        <v>1.55</v>
      </c>
      <c r="B80" s="18">
        <f t="shared" si="0"/>
        <v>4.869468613064179</v>
      </c>
      <c r="C80" s="18">
        <f t="shared" si="1"/>
        <v>0.025385768692900573</v>
      </c>
      <c r="D80" s="18">
        <f t="shared" si="2"/>
        <v>0.12176888034392407</v>
      </c>
      <c r="E80" s="18">
        <f t="shared" si="3"/>
        <v>0.6981648541742735</v>
      </c>
      <c r="F80" s="18">
        <f t="shared" si="4"/>
        <v>0.4874341636041846</v>
      </c>
      <c r="G80" s="32">
        <f t="shared" si="5"/>
        <v>0.30361224616561355</v>
      </c>
    </row>
    <row r="81" spans="1:7" ht="12.75">
      <c r="A81" s="18">
        <v>1.6</v>
      </c>
      <c r="B81" s="18">
        <f aca="true" t="shared" si="6" ref="B81:B112">A81*PI()</f>
        <v>5.026548245743669</v>
      </c>
      <c r="C81" s="18">
        <f aca="true" t="shared" si="7" ref="C81:C112">2*$L$50*COS(B81)</f>
        <v>0.05014645551004596</v>
      </c>
      <c r="D81" s="18">
        <f aca="true" t="shared" si="8" ref="D81:D112">2*$L$51*COS(B81*2)</f>
        <v>0.10358279649668185</v>
      </c>
      <c r="E81" s="18">
        <f aca="true" t="shared" si="9" ref="E81:E112">$F$31+D81+C81</f>
        <v>0.7047394571441767</v>
      </c>
      <c r="F81" s="18">
        <f aca="true" t="shared" si="10" ref="F81:F112">E81^2</f>
        <v>0.49665770245586893</v>
      </c>
      <c r="G81" s="32">
        <f aca="true" t="shared" si="11" ref="G81:G112">$F$31^2</f>
        <v>0.30361224616561355</v>
      </c>
    </row>
    <row r="82" spans="1:7" ht="12.75">
      <c r="A82" s="18">
        <v>1.65</v>
      </c>
      <c r="B82" s="18">
        <f t="shared" si="6"/>
        <v>5.183627878423159</v>
      </c>
      <c r="C82" s="18">
        <f t="shared" si="7"/>
        <v>0.07367237016598983</v>
      </c>
      <c r="D82" s="18">
        <f t="shared" si="8"/>
        <v>0.0752573068245641</v>
      </c>
      <c r="E82" s="18">
        <f t="shared" si="9"/>
        <v>0.6999398821280028</v>
      </c>
      <c r="F82" s="18">
        <f t="shared" si="10"/>
        <v>0.4899158385933625</v>
      </c>
      <c r="G82" s="32">
        <f t="shared" si="11"/>
        <v>0.30361224616561355</v>
      </c>
    </row>
    <row r="83" spans="1:7" ht="12.75">
      <c r="A83" s="18">
        <v>1.7</v>
      </c>
      <c r="B83" s="18">
        <f t="shared" si="6"/>
        <v>5.340707511102648</v>
      </c>
      <c r="C83" s="18">
        <f t="shared" si="7"/>
        <v>0.09538422656386847</v>
      </c>
      <c r="D83" s="18">
        <f t="shared" si="8"/>
        <v>0.03956510761196898</v>
      </c>
      <c r="E83" s="18">
        <f t="shared" si="9"/>
        <v>0.6859595393132863</v>
      </c>
      <c r="F83" s="18">
        <f t="shared" si="10"/>
        <v>0.470540489574896</v>
      </c>
      <c r="G83" s="32">
        <f t="shared" si="11"/>
        <v>0.30361224616561355</v>
      </c>
    </row>
    <row r="84" spans="1:7" ht="12.75">
      <c r="A84" s="18">
        <v>1.75</v>
      </c>
      <c r="B84" s="18">
        <f t="shared" si="6"/>
        <v>5.497787143782138</v>
      </c>
      <c r="C84" s="18">
        <f t="shared" si="7"/>
        <v>0.114747406741646</v>
      </c>
      <c r="D84" s="18">
        <f t="shared" si="8"/>
        <v>5.4901820836748726E-17</v>
      </c>
      <c r="E84" s="18">
        <f t="shared" si="9"/>
        <v>0.6657576118790949</v>
      </c>
      <c r="F84" s="18">
        <f t="shared" si="10"/>
        <v>0.4432331977749555</v>
      </c>
      <c r="G84" s="32">
        <f t="shared" si="11"/>
        <v>0.30361224616561355</v>
      </c>
    </row>
    <row r="85" spans="1:7" ht="12.75">
      <c r="A85" s="18">
        <v>1.8</v>
      </c>
      <c r="B85" s="18">
        <f t="shared" si="6"/>
        <v>5.654866776461628</v>
      </c>
      <c r="C85" s="18">
        <f t="shared" si="7"/>
        <v>0.13128512494063485</v>
      </c>
      <c r="D85" s="18">
        <f t="shared" si="8"/>
        <v>-0.03956510761196887</v>
      </c>
      <c r="E85" s="18">
        <f t="shared" si="9"/>
        <v>0.6427302224661149</v>
      </c>
      <c r="F85" s="18">
        <f t="shared" si="10"/>
        <v>0.4131021388713415</v>
      </c>
      <c r="G85" s="32">
        <f t="shared" si="11"/>
        <v>0.30361224616561355</v>
      </c>
    </row>
    <row r="86" spans="1:7" ht="12.75">
      <c r="A86" s="18">
        <v>1.85</v>
      </c>
      <c r="B86" s="18">
        <f t="shared" si="6"/>
        <v>5.811946409141117</v>
      </c>
      <c r="C86" s="18">
        <f t="shared" si="7"/>
        <v>0.1445901676532359</v>
      </c>
      <c r="D86" s="18">
        <f t="shared" si="8"/>
        <v>-0.07525730682456401</v>
      </c>
      <c r="E86" s="18">
        <f t="shared" si="9"/>
        <v>0.6203430659661209</v>
      </c>
      <c r="F86" s="18">
        <f t="shared" si="10"/>
        <v>0.38482551949224697</v>
      </c>
      <c r="G86" s="32">
        <f t="shared" si="11"/>
        <v>0.30361224616561355</v>
      </c>
    </row>
    <row r="87" spans="1:7" ht="12.75">
      <c r="A87" s="18">
        <v>1.9</v>
      </c>
      <c r="B87" s="18">
        <f t="shared" si="6"/>
        <v>5.969026041820607</v>
      </c>
      <c r="C87" s="18">
        <f t="shared" si="7"/>
        <v>0.15433492057095982</v>
      </c>
      <c r="D87" s="18">
        <f t="shared" si="8"/>
        <v>-0.10358279649668178</v>
      </c>
      <c r="E87" s="18">
        <f t="shared" si="9"/>
        <v>0.6017623292117269</v>
      </c>
      <c r="F87" s="18">
        <f t="shared" si="10"/>
        <v>0.3621179008583228</v>
      </c>
      <c r="G87" s="32">
        <f t="shared" si="11"/>
        <v>0.30361224616561355</v>
      </c>
    </row>
    <row r="88" spans="1:7" ht="12.75">
      <c r="A88" s="18">
        <v>1.95</v>
      </c>
      <c r="B88" s="18">
        <f t="shared" si="6"/>
        <v>6.126105674500097</v>
      </c>
      <c r="C88" s="18">
        <f t="shared" si="7"/>
        <v>0.16027943553599147</v>
      </c>
      <c r="D88" s="18">
        <f t="shared" si="8"/>
        <v>-0.12176888034392404</v>
      </c>
      <c r="E88" s="18">
        <f t="shared" si="9"/>
        <v>0.5895207603295164</v>
      </c>
      <c r="F88" s="18">
        <f t="shared" si="10"/>
        <v>0.3475347268594911</v>
      </c>
      <c r="G88" s="32">
        <f t="shared" si="11"/>
        <v>0.30361224616561355</v>
      </c>
    </row>
    <row r="89" spans="1:7" ht="12.75">
      <c r="A89" s="18">
        <v>2</v>
      </c>
      <c r="B89" s="18">
        <f t="shared" si="6"/>
        <v>6.283185307179586</v>
      </c>
      <c r="C89" s="18">
        <f t="shared" si="7"/>
        <v>0.16227733886117773</v>
      </c>
      <c r="D89" s="18">
        <f t="shared" si="8"/>
        <v>-0.1280353777694258</v>
      </c>
      <c r="E89" s="18">
        <f t="shared" si="9"/>
        <v>0.5852521662292008</v>
      </c>
      <c r="F89" s="18">
        <f t="shared" si="10"/>
        <v>0.3425200980759721</v>
      </c>
      <c r="G89" s="32">
        <f t="shared" si="11"/>
        <v>0.30361224616561355</v>
      </c>
    </row>
    <row r="90" spans="1:7" ht="12.75">
      <c r="A90" s="18">
        <v>2.05</v>
      </c>
      <c r="B90" s="18">
        <f t="shared" si="6"/>
        <v>6.440264939859075</v>
      </c>
      <c r="C90" s="18">
        <f t="shared" si="7"/>
        <v>0.16027943553599153</v>
      </c>
      <c r="D90" s="18">
        <f t="shared" si="8"/>
        <v>-0.12176888034392415</v>
      </c>
      <c r="E90" s="18">
        <f t="shared" si="9"/>
        <v>0.5895207603295163</v>
      </c>
      <c r="F90" s="18">
        <f t="shared" si="10"/>
        <v>0.347534726859491</v>
      </c>
      <c r="G90" s="32">
        <f t="shared" si="11"/>
        <v>0.30361224616561355</v>
      </c>
    </row>
    <row r="91" spans="1:7" ht="12.75">
      <c r="A91" s="18">
        <v>2.1</v>
      </c>
      <c r="B91" s="18">
        <f t="shared" si="6"/>
        <v>6.5973445725385655</v>
      </c>
      <c r="C91" s="18">
        <f t="shared" si="7"/>
        <v>0.15433492057095985</v>
      </c>
      <c r="D91" s="18">
        <f t="shared" si="8"/>
        <v>-0.10358279649668185</v>
      </c>
      <c r="E91" s="18">
        <f t="shared" si="9"/>
        <v>0.6017623292117269</v>
      </c>
      <c r="F91" s="18">
        <f t="shared" si="10"/>
        <v>0.3621179008583228</v>
      </c>
      <c r="G91" s="32">
        <f t="shared" si="11"/>
        <v>0.30361224616561355</v>
      </c>
    </row>
    <row r="92" spans="1:7" ht="12.75">
      <c r="A92" s="18">
        <v>2.15</v>
      </c>
      <c r="B92" s="18">
        <f t="shared" si="6"/>
        <v>6.754424205218055</v>
      </c>
      <c r="C92" s="18">
        <f t="shared" si="7"/>
        <v>0.14459016765323596</v>
      </c>
      <c r="D92" s="18">
        <f t="shared" si="8"/>
        <v>-0.07525730682456411</v>
      </c>
      <c r="E92" s="18">
        <f t="shared" si="9"/>
        <v>0.6203430659661208</v>
      </c>
      <c r="F92" s="18">
        <f t="shared" si="10"/>
        <v>0.38482551949224686</v>
      </c>
      <c r="G92" s="32">
        <f t="shared" si="11"/>
        <v>0.30361224616561355</v>
      </c>
    </row>
    <row r="93" spans="1:7" ht="12.75">
      <c r="A93" s="18">
        <v>2.2</v>
      </c>
      <c r="B93" s="18">
        <f t="shared" si="6"/>
        <v>6.911503837897546</v>
      </c>
      <c r="C93" s="18">
        <f t="shared" si="7"/>
        <v>0.1312851249406348</v>
      </c>
      <c r="D93" s="18">
        <f t="shared" si="8"/>
        <v>-0.03956510761196877</v>
      </c>
      <c r="E93" s="18">
        <f t="shared" si="9"/>
        <v>0.642730222466115</v>
      </c>
      <c r="F93" s="18">
        <f t="shared" si="10"/>
        <v>0.4131021388713417</v>
      </c>
      <c r="G93" s="32">
        <f t="shared" si="11"/>
        <v>0.30361224616561355</v>
      </c>
    </row>
    <row r="94" spans="1:7" ht="12.75">
      <c r="A94" s="18">
        <v>2.25</v>
      </c>
      <c r="B94" s="18">
        <f t="shared" si="6"/>
        <v>7.0685834705770345</v>
      </c>
      <c r="C94" s="18">
        <f t="shared" si="7"/>
        <v>0.11474740674164606</v>
      </c>
      <c r="D94" s="18">
        <f t="shared" si="8"/>
        <v>-7.058805536153407E-17</v>
      </c>
      <c r="E94" s="18">
        <f t="shared" si="9"/>
        <v>0.6657576118790949</v>
      </c>
      <c r="F94" s="18">
        <f t="shared" si="10"/>
        <v>0.4432331977749555</v>
      </c>
      <c r="G94" s="32">
        <f t="shared" si="11"/>
        <v>0.30361224616561355</v>
      </c>
    </row>
    <row r="95" spans="1:7" ht="12.75">
      <c r="A95" s="18">
        <v>2.3</v>
      </c>
      <c r="B95" s="18">
        <f t="shared" si="6"/>
        <v>7.225663103256523</v>
      </c>
      <c r="C95" s="18">
        <f t="shared" si="7"/>
        <v>0.09538422656386865</v>
      </c>
      <c r="D95" s="18">
        <f t="shared" si="8"/>
        <v>0.03956510761196864</v>
      </c>
      <c r="E95" s="18">
        <f t="shared" si="9"/>
        <v>0.6859595393132862</v>
      </c>
      <c r="F95" s="18">
        <f t="shared" si="10"/>
        <v>0.47054048957489586</v>
      </c>
      <c r="G95" s="32">
        <f t="shared" si="11"/>
        <v>0.30361224616561355</v>
      </c>
    </row>
    <row r="96" spans="1:7" ht="12.75">
      <c r="A96" s="18">
        <v>2.35</v>
      </c>
      <c r="B96" s="18">
        <f t="shared" si="6"/>
        <v>7.382742735936014</v>
      </c>
      <c r="C96" s="18">
        <f t="shared" si="7"/>
        <v>0.07367237016598989</v>
      </c>
      <c r="D96" s="18">
        <f t="shared" si="8"/>
        <v>0.075257306824564</v>
      </c>
      <c r="E96" s="18">
        <f t="shared" si="9"/>
        <v>0.6999398821280028</v>
      </c>
      <c r="F96" s="18">
        <f t="shared" si="10"/>
        <v>0.4899158385933625</v>
      </c>
      <c r="G96" s="32">
        <f t="shared" si="11"/>
        <v>0.30361224616561355</v>
      </c>
    </row>
    <row r="97" spans="1:7" ht="12.75">
      <c r="A97" s="18">
        <v>2.4</v>
      </c>
      <c r="B97" s="18">
        <f t="shared" si="6"/>
        <v>7.5398223686155035</v>
      </c>
      <c r="C97" s="18">
        <f t="shared" si="7"/>
        <v>0.05014645551004605</v>
      </c>
      <c r="D97" s="18">
        <f t="shared" si="8"/>
        <v>0.10358279649668178</v>
      </c>
      <c r="E97" s="18">
        <f t="shared" si="9"/>
        <v>0.7047394571441767</v>
      </c>
      <c r="F97" s="18">
        <f t="shared" si="10"/>
        <v>0.49665770245586893</v>
      </c>
      <c r="G97" s="32">
        <f t="shared" si="11"/>
        <v>0.30361224616561355</v>
      </c>
    </row>
    <row r="98" spans="1:7" ht="12.75">
      <c r="A98" s="18">
        <v>2.45</v>
      </c>
      <c r="B98" s="18">
        <f t="shared" si="6"/>
        <v>7.696902001294994</v>
      </c>
      <c r="C98" s="18">
        <f t="shared" si="7"/>
        <v>0.02538576869290051</v>
      </c>
      <c r="D98" s="18">
        <f t="shared" si="8"/>
        <v>0.12176888034392411</v>
      </c>
      <c r="E98" s="18">
        <f t="shared" si="9"/>
        <v>0.6981648541742735</v>
      </c>
      <c r="F98" s="18">
        <f t="shared" si="10"/>
        <v>0.4874341636041846</v>
      </c>
      <c r="G98" s="32">
        <f t="shared" si="11"/>
        <v>0.30361224616561355</v>
      </c>
    </row>
    <row r="99" spans="1:7" ht="12.75">
      <c r="A99" s="18">
        <v>2.5</v>
      </c>
      <c r="B99" s="18">
        <f t="shared" si="6"/>
        <v>7.853981633974483</v>
      </c>
      <c r="C99" s="18">
        <f t="shared" si="7"/>
        <v>4.970345774311361E-17</v>
      </c>
      <c r="D99" s="18">
        <f t="shared" si="8"/>
        <v>0.1280353777694258</v>
      </c>
      <c r="E99" s="18">
        <f t="shared" si="9"/>
        <v>0.6790455829068747</v>
      </c>
      <c r="F99" s="18">
        <f t="shared" si="10"/>
        <v>0.4611029036653372</v>
      </c>
      <c r="G99" s="32">
        <f t="shared" si="11"/>
        <v>0.30361224616561355</v>
      </c>
    </row>
    <row r="100" spans="1:7" ht="12.75">
      <c r="A100" s="18">
        <v>2.55</v>
      </c>
      <c r="B100" s="18">
        <f t="shared" si="6"/>
        <v>8.011061266653972</v>
      </c>
      <c r="C100" s="18">
        <f t="shared" si="7"/>
        <v>-0.025385768692900414</v>
      </c>
      <c r="D100" s="18">
        <f t="shared" si="8"/>
        <v>0.12176888034392415</v>
      </c>
      <c r="E100" s="18">
        <f t="shared" si="9"/>
        <v>0.6473933167884727</v>
      </c>
      <c r="F100" s="18">
        <f t="shared" si="10"/>
        <v>0.41911810662237975</v>
      </c>
      <c r="G100" s="32">
        <f t="shared" si="11"/>
        <v>0.30361224616561355</v>
      </c>
    </row>
    <row r="101" spans="1:7" ht="12.75">
      <c r="A101" s="18">
        <v>2.6</v>
      </c>
      <c r="B101" s="18">
        <f t="shared" si="6"/>
        <v>8.168140899333462</v>
      </c>
      <c r="C101" s="18">
        <f t="shared" si="7"/>
        <v>-0.05014645551004595</v>
      </c>
      <c r="D101" s="18">
        <f t="shared" si="8"/>
        <v>0.10358279649668187</v>
      </c>
      <c r="E101" s="18">
        <f t="shared" si="9"/>
        <v>0.6044465461240849</v>
      </c>
      <c r="F101" s="18">
        <f t="shared" si="10"/>
        <v>0.36535562712133546</v>
      </c>
      <c r="G101" s="32">
        <f t="shared" si="11"/>
        <v>0.30361224616561355</v>
      </c>
    </row>
    <row r="102" spans="1:7" ht="12.75">
      <c r="A102" s="18">
        <v>2.65</v>
      </c>
      <c r="B102" s="18">
        <f t="shared" si="6"/>
        <v>8.32522053201295</v>
      </c>
      <c r="C102" s="18">
        <f t="shared" si="7"/>
        <v>-0.07367237016598968</v>
      </c>
      <c r="D102" s="18">
        <f t="shared" si="8"/>
        <v>0.07525730682456432</v>
      </c>
      <c r="E102" s="18">
        <f t="shared" si="9"/>
        <v>0.5525951417960235</v>
      </c>
      <c r="F102" s="18">
        <f t="shared" si="10"/>
        <v>0.3053613907365674</v>
      </c>
      <c r="G102" s="32">
        <f t="shared" si="11"/>
        <v>0.30361224616561355</v>
      </c>
    </row>
    <row r="103" spans="1:7" ht="12.75">
      <c r="A103" s="18">
        <v>2.7</v>
      </c>
      <c r="B103" s="18">
        <f t="shared" si="6"/>
        <v>8.482300164692441</v>
      </c>
      <c r="C103" s="18">
        <f t="shared" si="7"/>
        <v>-0.09538422656386847</v>
      </c>
      <c r="D103" s="18">
        <f t="shared" si="8"/>
        <v>0.039565107611969005</v>
      </c>
      <c r="E103" s="18">
        <f t="shared" si="9"/>
        <v>0.4951910861855494</v>
      </c>
      <c r="F103" s="18">
        <f t="shared" si="10"/>
        <v>0.24521421183762424</v>
      </c>
      <c r="G103" s="32">
        <f t="shared" si="11"/>
        <v>0.30361224616561355</v>
      </c>
    </row>
    <row r="104" spans="1:7" ht="12.75">
      <c r="A104" s="18">
        <v>2.75</v>
      </c>
      <c r="B104" s="18">
        <f t="shared" si="6"/>
        <v>8.63937979737193</v>
      </c>
      <c r="C104" s="18">
        <f t="shared" si="7"/>
        <v>-0.1147474067416459</v>
      </c>
      <c r="D104" s="18">
        <f t="shared" si="8"/>
        <v>3.1371080887223373E-16</v>
      </c>
      <c r="E104" s="18">
        <f t="shared" si="9"/>
        <v>0.43626279839580334</v>
      </c>
      <c r="F104" s="18">
        <f t="shared" si="10"/>
        <v>0.19032522926413736</v>
      </c>
      <c r="G104" s="32">
        <f t="shared" si="11"/>
        <v>0.30361224616561355</v>
      </c>
    </row>
    <row r="105" spans="1:7" ht="12.75">
      <c r="A105" s="18">
        <v>2.8</v>
      </c>
      <c r="B105" s="18">
        <f t="shared" si="6"/>
        <v>8.79645943005142</v>
      </c>
      <c r="C105" s="18">
        <f t="shared" si="7"/>
        <v>-0.13128512494063482</v>
      </c>
      <c r="D105" s="18">
        <f t="shared" si="8"/>
        <v>-0.03956510761196884</v>
      </c>
      <c r="E105" s="18">
        <f t="shared" si="9"/>
        <v>0.38015997258484524</v>
      </c>
      <c r="F105" s="18">
        <f t="shared" si="10"/>
        <v>0.1445216047557103</v>
      </c>
      <c r="G105" s="32">
        <f t="shared" si="11"/>
        <v>0.30361224616561355</v>
      </c>
    </row>
    <row r="106" spans="1:7" ht="12.75">
      <c r="A106" s="18">
        <v>2.85</v>
      </c>
      <c r="B106" s="18">
        <f t="shared" si="6"/>
        <v>8.953539062730911</v>
      </c>
      <c r="C106" s="18">
        <f t="shared" si="7"/>
        <v>-0.14459016765323596</v>
      </c>
      <c r="D106" s="18">
        <f t="shared" si="8"/>
        <v>-0.07525730682456416</v>
      </c>
      <c r="E106" s="18">
        <f t="shared" si="9"/>
        <v>0.3311627306596488</v>
      </c>
      <c r="F106" s="18">
        <f t="shared" si="10"/>
        <v>0.10966875417795509</v>
      </c>
      <c r="G106" s="32">
        <f t="shared" si="11"/>
        <v>0.30361224616561355</v>
      </c>
    </row>
    <row r="107" spans="1:7" ht="12.75">
      <c r="A107" s="18">
        <v>2.9</v>
      </c>
      <c r="B107" s="18">
        <f t="shared" si="6"/>
        <v>9.1106186954104</v>
      </c>
      <c r="C107" s="18">
        <f t="shared" si="7"/>
        <v>-0.15433492057095982</v>
      </c>
      <c r="D107" s="18">
        <f t="shared" si="8"/>
        <v>-0.10358279649668177</v>
      </c>
      <c r="E107" s="18">
        <f t="shared" si="9"/>
        <v>0.2930924880698073</v>
      </c>
      <c r="F107" s="18">
        <f t="shared" si="10"/>
        <v>0.08590320656295014</v>
      </c>
      <c r="G107" s="32">
        <f t="shared" si="11"/>
        <v>0.30361224616561355</v>
      </c>
    </row>
    <row r="108" spans="1:7" ht="12.75">
      <c r="A108" s="18">
        <v>2.95</v>
      </c>
      <c r="B108" s="18">
        <f t="shared" si="6"/>
        <v>9.26769832808989</v>
      </c>
      <c r="C108" s="18">
        <f t="shared" si="7"/>
        <v>-0.1602794355359915</v>
      </c>
      <c r="D108" s="18">
        <f t="shared" si="8"/>
        <v>-0.1217688803439241</v>
      </c>
      <c r="E108" s="18">
        <f t="shared" si="9"/>
        <v>0.26896188925753334</v>
      </c>
      <c r="F108" s="18">
        <f t="shared" si="10"/>
        <v>0.07234049787298162</v>
      </c>
      <c r="G108" s="32">
        <f t="shared" si="11"/>
        <v>0.30361224616561355</v>
      </c>
    </row>
    <row r="109" spans="1:7" ht="12.75">
      <c r="A109" s="18">
        <v>3</v>
      </c>
      <c r="B109" s="18">
        <f t="shared" si="6"/>
        <v>9.42477796076938</v>
      </c>
      <c r="C109" s="18">
        <f t="shared" si="7"/>
        <v>-0.16227733886117773</v>
      </c>
      <c r="D109" s="18">
        <f t="shared" si="8"/>
        <v>-0.1280353777694258</v>
      </c>
      <c r="E109" s="18">
        <f t="shared" si="9"/>
        <v>0.2606974885068454</v>
      </c>
      <c r="F109" s="18">
        <f t="shared" si="10"/>
        <v>0.06796318051377678</v>
      </c>
      <c r="G109" s="32">
        <f t="shared" si="11"/>
        <v>0.30361224616561355</v>
      </c>
    </row>
    <row r="110" spans="1:7" ht="12.75">
      <c r="A110" s="18">
        <v>3.05</v>
      </c>
      <c r="B110" s="18">
        <f t="shared" si="6"/>
        <v>9.581857593448868</v>
      </c>
      <c r="C110" s="18">
        <f t="shared" si="7"/>
        <v>-0.16027943553599153</v>
      </c>
      <c r="D110" s="18">
        <f t="shared" si="8"/>
        <v>-0.12176888034392415</v>
      </c>
      <c r="E110" s="18">
        <f t="shared" si="9"/>
        <v>0.2689618892575333</v>
      </c>
      <c r="F110" s="18">
        <f t="shared" si="10"/>
        <v>0.0723404978729816</v>
      </c>
      <c r="G110" s="32">
        <f t="shared" si="11"/>
        <v>0.30361224616561355</v>
      </c>
    </row>
    <row r="111" spans="1:7" ht="12.75">
      <c r="A111" s="18">
        <v>3.1</v>
      </c>
      <c r="B111" s="18">
        <f t="shared" si="6"/>
        <v>9.738937226128359</v>
      </c>
      <c r="C111" s="18">
        <f t="shared" si="7"/>
        <v>-0.15433492057095985</v>
      </c>
      <c r="D111" s="18">
        <f t="shared" si="8"/>
        <v>-0.10358279649668188</v>
      </c>
      <c r="E111" s="18">
        <f t="shared" si="9"/>
        <v>0.29309248806980714</v>
      </c>
      <c r="F111" s="18">
        <f t="shared" si="10"/>
        <v>0.08590320656295004</v>
      </c>
      <c r="G111" s="32">
        <f t="shared" si="11"/>
        <v>0.30361224616561355</v>
      </c>
    </row>
    <row r="112" spans="1:7" ht="12.75">
      <c r="A112" s="18">
        <v>3.15</v>
      </c>
      <c r="B112" s="18">
        <f t="shared" si="6"/>
        <v>9.896016858807847</v>
      </c>
      <c r="C112" s="18">
        <f t="shared" si="7"/>
        <v>-0.144590167653236</v>
      </c>
      <c r="D112" s="18">
        <f t="shared" si="8"/>
        <v>-0.07525730682456432</v>
      </c>
      <c r="E112" s="18">
        <f t="shared" si="9"/>
        <v>0.3311627306596486</v>
      </c>
      <c r="F112" s="18">
        <f t="shared" si="10"/>
        <v>0.10966875417795495</v>
      </c>
      <c r="G112" s="32">
        <f t="shared" si="11"/>
        <v>0.30361224616561355</v>
      </c>
    </row>
    <row r="113" spans="1:7" ht="12.75">
      <c r="A113" s="18">
        <v>3.2</v>
      </c>
      <c r="B113" s="18">
        <f aca="true" t="shared" si="12" ref="B113:B129">A113*PI()</f>
        <v>10.053096491487338</v>
      </c>
      <c r="C113" s="18">
        <f aca="true" t="shared" si="13" ref="C113:C129">2*$L$50*COS(B113)</f>
        <v>-0.1312851249406349</v>
      </c>
      <c r="D113" s="18">
        <f aca="true" t="shared" si="14" ref="D113:D129">2*$L$51*COS(B113*2)</f>
        <v>-0.03956510761196902</v>
      </c>
      <c r="E113" s="18">
        <f aca="true" t="shared" si="15" ref="E113:E129">$F$31+D113+C113</f>
        <v>0.3801599725848449</v>
      </c>
      <c r="F113" s="18">
        <f aca="true" t="shared" si="16" ref="F113:F129">E113^2</f>
        <v>0.14452160475571002</v>
      </c>
      <c r="G113" s="32">
        <f aca="true" t="shared" si="17" ref="G113:G129">$F$31^2</f>
        <v>0.30361224616561355</v>
      </c>
    </row>
    <row r="114" spans="1:7" ht="12.75">
      <c r="A114" s="18">
        <v>3.25</v>
      </c>
      <c r="B114" s="18">
        <f t="shared" si="12"/>
        <v>10.210176124166829</v>
      </c>
      <c r="C114" s="18">
        <f t="shared" si="13"/>
        <v>-0.11474740674164596</v>
      </c>
      <c r="D114" s="18">
        <f t="shared" si="14"/>
        <v>1.2547599457480954E-16</v>
      </c>
      <c r="E114" s="18">
        <f t="shared" si="15"/>
        <v>0.43626279839580306</v>
      </c>
      <c r="F114" s="18">
        <f t="shared" si="16"/>
        <v>0.1903252292641371</v>
      </c>
      <c r="G114" s="32">
        <f t="shared" si="17"/>
        <v>0.30361224616561355</v>
      </c>
    </row>
    <row r="115" spans="1:7" ht="12.75">
      <c r="A115" s="18">
        <v>3.3</v>
      </c>
      <c r="B115" s="18">
        <f t="shared" si="12"/>
        <v>10.367255756846317</v>
      </c>
      <c r="C115" s="18">
        <f t="shared" si="13"/>
        <v>-0.09538422656386857</v>
      </c>
      <c r="D115" s="18">
        <f t="shared" si="14"/>
        <v>0.039565107611968825</v>
      </c>
      <c r="E115" s="18">
        <f t="shared" si="15"/>
        <v>0.4951910861855492</v>
      </c>
      <c r="F115" s="18">
        <f t="shared" si="16"/>
        <v>0.245214211837624</v>
      </c>
      <c r="G115" s="32">
        <f t="shared" si="17"/>
        <v>0.30361224616561355</v>
      </c>
    </row>
    <row r="116" spans="1:7" ht="12.75">
      <c r="A116" s="18">
        <v>3.35</v>
      </c>
      <c r="B116" s="18">
        <f t="shared" si="12"/>
        <v>10.524335389525808</v>
      </c>
      <c r="C116" s="18">
        <f t="shared" si="13"/>
        <v>-0.07367237016598979</v>
      </c>
      <c r="D116" s="18">
        <f t="shared" si="14"/>
        <v>0.07525730682456415</v>
      </c>
      <c r="E116" s="18">
        <f t="shared" si="15"/>
        <v>0.5525951417960232</v>
      </c>
      <c r="F116" s="18">
        <f t="shared" si="16"/>
        <v>0.305361390736567</v>
      </c>
      <c r="G116" s="32">
        <f t="shared" si="17"/>
        <v>0.30361224616561355</v>
      </c>
    </row>
    <row r="117" spans="1:7" ht="12.75">
      <c r="A117" s="18">
        <v>3.4</v>
      </c>
      <c r="B117" s="18">
        <f t="shared" si="12"/>
        <v>10.681415022205297</v>
      </c>
      <c r="C117" s="18">
        <f t="shared" si="13"/>
        <v>-0.05014645551004607</v>
      </c>
      <c r="D117" s="18">
        <f t="shared" si="14"/>
        <v>0.10358279649668176</v>
      </c>
      <c r="E117" s="18">
        <f t="shared" si="15"/>
        <v>0.6044465461240847</v>
      </c>
      <c r="F117" s="18">
        <f t="shared" si="16"/>
        <v>0.3653556271213352</v>
      </c>
      <c r="G117" s="32">
        <f t="shared" si="17"/>
        <v>0.30361224616561355</v>
      </c>
    </row>
    <row r="118" spans="1:7" ht="12.75">
      <c r="A118" s="18">
        <v>3.45</v>
      </c>
      <c r="B118" s="18">
        <f t="shared" si="12"/>
        <v>10.838494654884787</v>
      </c>
      <c r="C118" s="18">
        <f t="shared" si="13"/>
        <v>-0.025385768692900528</v>
      </c>
      <c r="D118" s="18">
        <f t="shared" si="14"/>
        <v>0.1217688803439241</v>
      </c>
      <c r="E118" s="18">
        <f t="shared" si="15"/>
        <v>0.6473933167884725</v>
      </c>
      <c r="F118" s="18">
        <f t="shared" si="16"/>
        <v>0.41911810662237947</v>
      </c>
      <c r="G118" s="32">
        <f t="shared" si="17"/>
        <v>0.30361224616561355</v>
      </c>
    </row>
    <row r="119" spans="1:7" ht="12.75">
      <c r="A119" s="18">
        <v>3.5</v>
      </c>
      <c r="B119" s="18">
        <f t="shared" si="12"/>
        <v>10.995574287564276</v>
      </c>
      <c r="C119" s="18">
        <f t="shared" si="13"/>
        <v>-6.958484084035906E-17</v>
      </c>
      <c r="D119" s="18">
        <f t="shared" si="14"/>
        <v>0.1280353777694258</v>
      </c>
      <c r="E119" s="18">
        <f t="shared" si="15"/>
        <v>0.6790455829068746</v>
      </c>
      <c r="F119" s="18">
        <f t="shared" si="16"/>
        <v>0.46110290366533707</v>
      </c>
      <c r="G119" s="32">
        <f t="shared" si="17"/>
        <v>0.30361224616561355</v>
      </c>
    </row>
    <row r="120" spans="1:7" ht="12.75">
      <c r="A120" s="18">
        <v>3.55</v>
      </c>
      <c r="B120" s="18">
        <f t="shared" si="12"/>
        <v>11.152653920243765</v>
      </c>
      <c r="C120" s="18">
        <f t="shared" si="13"/>
        <v>0.025385768692900396</v>
      </c>
      <c r="D120" s="18">
        <f t="shared" si="14"/>
        <v>0.12176888034392416</v>
      </c>
      <c r="E120" s="18">
        <f t="shared" si="15"/>
        <v>0.6981648541742735</v>
      </c>
      <c r="F120" s="18">
        <f t="shared" si="16"/>
        <v>0.4874341636041846</v>
      </c>
      <c r="G120" s="32">
        <f t="shared" si="17"/>
        <v>0.30361224616561355</v>
      </c>
    </row>
    <row r="121" spans="1:7" ht="12.75">
      <c r="A121" s="18">
        <v>3.6</v>
      </c>
      <c r="B121" s="18">
        <f t="shared" si="12"/>
        <v>11.309733552923255</v>
      </c>
      <c r="C121" s="18">
        <f t="shared" si="13"/>
        <v>0.05014645551004593</v>
      </c>
      <c r="D121" s="18">
        <f t="shared" si="14"/>
        <v>0.10358279649668188</v>
      </c>
      <c r="E121" s="18">
        <f t="shared" si="15"/>
        <v>0.7047394571441767</v>
      </c>
      <c r="F121" s="18">
        <f t="shared" si="16"/>
        <v>0.49665770245586893</v>
      </c>
      <c r="G121" s="32">
        <f t="shared" si="17"/>
        <v>0.30361224616561355</v>
      </c>
    </row>
    <row r="122" spans="1:7" ht="12.75">
      <c r="A122" s="18">
        <v>3.65</v>
      </c>
      <c r="B122" s="18">
        <f t="shared" si="12"/>
        <v>11.466813185602744</v>
      </c>
      <c r="C122" s="18">
        <f t="shared" si="13"/>
        <v>0.07367237016598965</v>
      </c>
      <c r="D122" s="18">
        <f t="shared" si="14"/>
        <v>0.07525730682456433</v>
      </c>
      <c r="E122" s="18">
        <f t="shared" si="15"/>
        <v>0.699939882128003</v>
      </c>
      <c r="F122" s="18">
        <f t="shared" si="16"/>
        <v>0.4899158385933627</v>
      </c>
      <c r="G122" s="32">
        <f t="shared" si="17"/>
        <v>0.30361224616561355</v>
      </c>
    </row>
    <row r="123" spans="1:7" ht="12.75">
      <c r="A123" s="18">
        <v>3.7</v>
      </c>
      <c r="B123" s="18">
        <f t="shared" si="12"/>
        <v>11.623892818282235</v>
      </c>
      <c r="C123" s="18">
        <f t="shared" si="13"/>
        <v>0.09538422656386845</v>
      </c>
      <c r="D123" s="18">
        <f t="shared" si="14"/>
        <v>0.03956510761196903</v>
      </c>
      <c r="E123" s="18">
        <f t="shared" si="15"/>
        <v>0.6859595393132865</v>
      </c>
      <c r="F123" s="18">
        <f t="shared" si="16"/>
        <v>0.4705404895748962</v>
      </c>
      <c r="G123" s="32">
        <f t="shared" si="17"/>
        <v>0.30361224616561355</v>
      </c>
    </row>
    <row r="124" spans="1:7" ht="12.75">
      <c r="A124" s="18">
        <v>3.75</v>
      </c>
      <c r="B124" s="18">
        <f t="shared" si="12"/>
        <v>11.780972450961723</v>
      </c>
      <c r="C124" s="18">
        <f t="shared" si="13"/>
        <v>0.11474740674164588</v>
      </c>
      <c r="D124" s="18">
        <f t="shared" si="14"/>
        <v>3.4508327792180445E-16</v>
      </c>
      <c r="E124" s="18">
        <f t="shared" si="15"/>
        <v>0.6657576118790951</v>
      </c>
      <c r="F124" s="18">
        <f t="shared" si="16"/>
        <v>0.44323319777495584</v>
      </c>
      <c r="G124" s="32">
        <f t="shared" si="17"/>
        <v>0.30361224616561355</v>
      </c>
    </row>
    <row r="125" spans="1:7" ht="12.75">
      <c r="A125" s="18">
        <v>3.8</v>
      </c>
      <c r="B125" s="18">
        <f t="shared" si="12"/>
        <v>11.938052083641214</v>
      </c>
      <c r="C125" s="18">
        <f t="shared" si="13"/>
        <v>0.13128512494063482</v>
      </c>
      <c r="D125" s="18">
        <f t="shared" si="14"/>
        <v>-0.03956510761196881</v>
      </c>
      <c r="E125" s="18">
        <f t="shared" si="15"/>
        <v>0.6427302224661149</v>
      </c>
      <c r="F125" s="18">
        <f t="shared" si="16"/>
        <v>0.4131021388713415</v>
      </c>
      <c r="G125" s="32">
        <f t="shared" si="17"/>
        <v>0.30361224616561355</v>
      </c>
    </row>
    <row r="126" spans="1:7" ht="12.75">
      <c r="A126" s="18">
        <v>3.85</v>
      </c>
      <c r="B126" s="18">
        <f t="shared" si="12"/>
        <v>12.095131716320704</v>
      </c>
      <c r="C126" s="18">
        <f t="shared" si="13"/>
        <v>0.14459016765323596</v>
      </c>
      <c r="D126" s="18">
        <f t="shared" si="14"/>
        <v>-0.07525730682456414</v>
      </c>
      <c r="E126" s="18">
        <f t="shared" si="15"/>
        <v>0.6203430659661208</v>
      </c>
      <c r="F126" s="18">
        <f t="shared" si="16"/>
        <v>0.38482551949224686</v>
      </c>
      <c r="G126" s="32">
        <f t="shared" si="17"/>
        <v>0.30361224616561355</v>
      </c>
    </row>
    <row r="127" spans="1:7" ht="12.75">
      <c r="A127" s="18">
        <v>3.9</v>
      </c>
      <c r="B127" s="18">
        <f t="shared" si="12"/>
        <v>12.252211349000193</v>
      </c>
      <c r="C127" s="18">
        <f t="shared" si="13"/>
        <v>0.15433492057095982</v>
      </c>
      <c r="D127" s="18">
        <f t="shared" si="14"/>
        <v>-0.10358279649668176</v>
      </c>
      <c r="E127" s="18">
        <f t="shared" si="15"/>
        <v>0.6017623292117269</v>
      </c>
      <c r="F127" s="18">
        <f t="shared" si="16"/>
        <v>0.3621179008583228</v>
      </c>
      <c r="G127" s="32">
        <f t="shared" si="17"/>
        <v>0.30361224616561355</v>
      </c>
    </row>
    <row r="128" spans="1:7" ht="12.75">
      <c r="A128" s="18">
        <v>3.95</v>
      </c>
      <c r="B128" s="18">
        <f t="shared" si="12"/>
        <v>12.409290981679684</v>
      </c>
      <c r="C128" s="18">
        <f t="shared" si="13"/>
        <v>0.1602794355359915</v>
      </c>
      <c r="D128" s="18">
        <f t="shared" si="14"/>
        <v>-0.1217688803439241</v>
      </c>
      <c r="E128" s="18">
        <f t="shared" si="15"/>
        <v>0.5895207603295163</v>
      </c>
      <c r="F128" s="18">
        <f t="shared" si="16"/>
        <v>0.347534726859491</v>
      </c>
      <c r="G128" s="32">
        <f t="shared" si="17"/>
        <v>0.30361224616561355</v>
      </c>
    </row>
    <row r="129" spans="1:7" ht="12.75">
      <c r="A129" s="18">
        <v>4</v>
      </c>
      <c r="B129" s="18">
        <f t="shared" si="12"/>
        <v>12.566370614359172</v>
      </c>
      <c r="C129" s="18">
        <f t="shared" si="13"/>
        <v>0.16227733886117773</v>
      </c>
      <c r="D129" s="18">
        <f t="shared" si="14"/>
        <v>-0.1280353777694258</v>
      </c>
      <c r="E129" s="18">
        <f t="shared" si="15"/>
        <v>0.5852521662292008</v>
      </c>
      <c r="F129" s="18">
        <f t="shared" si="16"/>
        <v>0.3425200980759721</v>
      </c>
      <c r="G129" s="32">
        <f t="shared" si="17"/>
        <v>0.30361224616561355</v>
      </c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29"/>
  <sheetViews>
    <sheetView zoomScale="85" zoomScaleNormal="85" workbookViewId="0" topLeftCell="A1">
      <selection activeCell="L34" sqref="L34"/>
    </sheetView>
  </sheetViews>
  <sheetFormatPr defaultColWidth="9.140625" defaultRowHeight="12.75"/>
  <cols>
    <col min="2" max="2" width="15.140625" style="0" customWidth="1"/>
    <col min="3" max="3" width="10.7109375" style="0" bestFit="1" customWidth="1"/>
    <col min="4" max="4" width="24.7109375" style="0" customWidth="1"/>
    <col min="6" max="6" width="12.28125" style="0" bestFit="1" customWidth="1"/>
    <col min="7" max="7" width="24.57421875" style="0" customWidth="1"/>
    <col min="8" max="8" width="13.00390625" style="0" bestFit="1" customWidth="1"/>
    <col min="11" max="11" width="6.421875" style="0" customWidth="1"/>
  </cols>
  <sheetData>
    <row r="1" spans="1:14" ht="39.75" customHeight="1">
      <c r="A1" s="15"/>
      <c r="B1" s="15"/>
      <c r="C1" s="10"/>
      <c r="D1" s="4" t="s">
        <v>36</v>
      </c>
      <c r="E1" s="11">
        <f>E15*0.01</f>
        <v>0.45</v>
      </c>
      <c r="F1" s="6"/>
      <c r="G1" s="4" t="s">
        <v>0</v>
      </c>
      <c r="H1" s="22">
        <f>E18*0.02+0.00000000001</f>
        <v>1E-11</v>
      </c>
      <c r="I1" s="15"/>
      <c r="J1" s="15"/>
      <c r="K1" s="15"/>
      <c r="L1" s="15"/>
      <c r="M1" s="15"/>
      <c r="N1" s="15"/>
    </row>
    <row r="2" spans="1:14" ht="39.75" customHeight="1">
      <c r="A2" s="15"/>
      <c r="B2" s="15"/>
      <c r="C2" s="10"/>
      <c r="D2" s="4" t="s">
        <v>37</v>
      </c>
      <c r="E2" s="11">
        <f>E16*0.01</f>
        <v>0.3</v>
      </c>
      <c r="F2" s="6"/>
      <c r="G2" s="4" t="s">
        <v>1</v>
      </c>
      <c r="H2" s="22">
        <f>E19*0.02</f>
        <v>0.44</v>
      </c>
      <c r="I2" s="15"/>
      <c r="J2" s="15"/>
      <c r="K2" s="15"/>
      <c r="L2" s="15"/>
      <c r="M2" s="15"/>
      <c r="N2" s="15"/>
    </row>
    <row r="3" spans="1:14" ht="39.75" customHeight="1">
      <c r="A3" s="15"/>
      <c r="B3" s="15"/>
      <c r="C3" s="10"/>
      <c r="D3" s="4" t="s">
        <v>2</v>
      </c>
      <c r="E3" s="11">
        <f>E17*0.02</f>
        <v>0.1</v>
      </c>
      <c r="F3" s="6"/>
      <c r="G3" s="4" t="s">
        <v>33</v>
      </c>
      <c r="H3" s="11">
        <f>E20*0.02</f>
        <v>0.6</v>
      </c>
      <c r="I3" s="15"/>
      <c r="J3" s="15"/>
      <c r="K3" s="15"/>
      <c r="L3" s="15"/>
      <c r="M3" s="15"/>
      <c r="N3" s="15"/>
    </row>
    <row r="4" spans="1:14" ht="39.75" customHeight="1">
      <c r="A4" s="15"/>
      <c r="B4" s="15"/>
      <c r="C4" s="10"/>
      <c r="D4" s="10"/>
      <c r="E4" s="10"/>
      <c r="F4" s="13"/>
      <c r="G4" s="4" t="s">
        <v>34</v>
      </c>
      <c r="H4" s="11">
        <f>IF(E21=1,193,248)</f>
        <v>193</v>
      </c>
      <c r="I4" s="15"/>
      <c r="J4" s="29" t="s">
        <v>24</v>
      </c>
      <c r="K4" s="15"/>
      <c r="L4" s="15"/>
      <c r="M4" s="15"/>
      <c r="N4" s="15"/>
    </row>
    <row r="5" spans="1:14" ht="12.75">
      <c r="A5" s="15"/>
      <c r="B5" s="15"/>
      <c r="C5" s="10"/>
      <c r="D5" s="10"/>
      <c r="E5" s="10"/>
      <c r="F5" s="10"/>
      <c r="G5" s="17"/>
      <c r="H5" s="10"/>
      <c r="I5" s="15"/>
      <c r="K5" s="15"/>
      <c r="L5" s="15"/>
      <c r="M5" s="15"/>
      <c r="N5" s="15"/>
    </row>
    <row r="6" spans="1:14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29" ht="18">
      <c r="A7" s="15"/>
      <c r="B7" s="19" t="s">
        <v>3</v>
      </c>
      <c r="C7" s="19"/>
      <c r="D7" s="19" t="s">
        <v>4</v>
      </c>
      <c r="E7" s="19"/>
      <c r="F7" s="19" t="s">
        <v>5</v>
      </c>
      <c r="G7" s="19"/>
      <c r="H7" s="19"/>
      <c r="I7" s="24" t="s">
        <v>45</v>
      </c>
      <c r="J7" s="15"/>
      <c r="K7" s="15"/>
      <c r="L7" s="15"/>
      <c r="M7" s="15"/>
      <c r="N7" s="15"/>
      <c r="AC7" t="s">
        <v>6</v>
      </c>
    </row>
    <row r="8" spans="1:14" ht="12.75">
      <c r="A8" s="15"/>
      <c r="B8" s="19">
        <f>(E1-E2)/E1</f>
        <v>0.33333333333333337</v>
      </c>
      <c r="C8" s="19"/>
      <c r="D8" s="19">
        <f>($B$8*(SIN(PI()*$B$8)/(PI()*$B$8)))*(1+SQRT(E3))</f>
        <v>0.36283720018077814</v>
      </c>
      <c r="E8" s="19"/>
      <c r="F8" s="19">
        <f>($B$8*(SIN(2*PI()*$B$8)/(2*PI()*$B$8)))*(1+SQRT(E3))</f>
        <v>0.18141860009038904</v>
      </c>
      <c r="G8" s="19"/>
      <c r="H8" s="19"/>
      <c r="I8" s="15"/>
      <c r="J8" s="15"/>
      <c r="K8" s="15"/>
      <c r="L8" s="15"/>
      <c r="M8" s="15"/>
      <c r="N8" s="15"/>
    </row>
    <row r="9" spans="1:14" ht="12.75">
      <c r="A9" s="15"/>
      <c r="B9" s="19" t="s">
        <v>16</v>
      </c>
      <c r="C9" s="15"/>
      <c r="D9" s="15"/>
      <c r="E9" s="15"/>
      <c r="F9" s="15"/>
      <c r="G9" s="19" t="s">
        <v>17</v>
      </c>
      <c r="H9" s="15"/>
      <c r="I9" s="15"/>
      <c r="J9" s="15"/>
      <c r="K9" s="15"/>
      <c r="L9" s="15"/>
      <c r="M9" s="15"/>
      <c r="N9" s="15"/>
    </row>
    <row r="10" spans="1:14" ht="12.75">
      <c r="A10" s="15"/>
      <c r="B10" s="19">
        <f>(E2)/E1</f>
        <v>0.6666666666666666</v>
      </c>
      <c r="C10" s="15"/>
      <c r="D10" s="15"/>
      <c r="E10" s="15"/>
      <c r="F10" s="15"/>
      <c r="G10" s="20">
        <f>H1*(E1-E2)/E1</f>
        <v>3.3333333333333335E-12</v>
      </c>
      <c r="H10" s="15"/>
      <c r="I10" s="15"/>
      <c r="J10" s="15"/>
      <c r="K10" s="15"/>
      <c r="L10" s="15"/>
      <c r="M10" s="15"/>
      <c r="N10" s="15"/>
    </row>
    <row r="11" spans="1:14" ht="12.75">
      <c r="A11" s="15"/>
      <c r="B11" s="19"/>
      <c r="C11" s="19"/>
      <c r="D11" s="15"/>
      <c r="E11" s="21"/>
      <c r="F11" s="19"/>
      <c r="G11" s="19"/>
      <c r="H11" s="15"/>
      <c r="I11" s="15"/>
      <c r="J11" s="15"/>
      <c r="K11" s="15"/>
      <c r="L11" s="15"/>
      <c r="M11" s="15"/>
      <c r="N11" s="15"/>
    </row>
    <row r="12" spans="1:14" ht="12.75">
      <c r="A12" s="15"/>
      <c r="B12" s="19" t="s">
        <v>7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12.75">
      <c r="A13" s="15"/>
      <c r="B13" s="20">
        <f>ABS(($F$8-(1-SQRT($H$2))*($H$1*$B$8)*(SIN(PI()*2*$H$1*$B$8)/(PI()*2*$H$1*$B$8)))/1)</f>
        <v>0.1814186000892668</v>
      </c>
      <c r="C13" s="20">
        <f>($D$8-(1-SQRT($H$2))*($H$1*$B$8)*(SIN(PI()*$H$1*$B$8)/(PI()*$H$1*$B$8)))/1</f>
        <v>0.36283720017965587</v>
      </c>
      <c r="D13" s="20">
        <f>((1-($H$1)*(1-SQRT($H$2)))*1)*((1+SQRT($E$3))*$B$8-SQRT($E$3))</f>
        <v>0.12251482265502897</v>
      </c>
      <c r="E13" s="20">
        <f>($D$8-(1-SQRT($H$2))*($H$1*$B$8)*(SIN(PI()*$H$1*$B$8)/(PI()*$H$1*$B$8)))/1</f>
        <v>0.36283720017965587</v>
      </c>
      <c r="F13" s="20">
        <f>ABS(($F$8-(1-SQRT($H$2))*($H$1*$B$8)*(SIN(PI()*2*$H$1*$B$8)/(PI()*2*$H$1*$B$8)))/1)</f>
        <v>0.1814186000892668</v>
      </c>
      <c r="G13" s="19"/>
      <c r="H13" s="15"/>
      <c r="I13" s="15"/>
      <c r="J13" s="15"/>
      <c r="K13" s="15"/>
      <c r="L13" s="15"/>
      <c r="M13" s="15"/>
      <c r="N13" s="15"/>
    </row>
    <row r="14" spans="1:14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2.75">
      <c r="A15" s="15"/>
      <c r="B15" s="15"/>
      <c r="C15" s="15"/>
      <c r="D15" s="19" t="s">
        <v>11</v>
      </c>
      <c r="E15" s="19">
        <v>45</v>
      </c>
      <c r="F15" s="19"/>
      <c r="G15" s="15"/>
      <c r="H15" s="15"/>
      <c r="I15" s="15"/>
      <c r="J15" s="15"/>
      <c r="K15" s="15"/>
      <c r="L15" s="15"/>
      <c r="M15" s="15"/>
      <c r="N15" s="15"/>
    </row>
    <row r="16" spans="1:14" ht="12.75">
      <c r="A16" s="15"/>
      <c r="B16" s="15"/>
      <c r="C16" s="15"/>
      <c r="D16" s="19" t="s">
        <v>25</v>
      </c>
      <c r="E16" s="19">
        <v>30</v>
      </c>
      <c r="F16" s="19">
        <f>E16*0.1</f>
        <v>3</v>
      </c>
      <c r="G16" s="15"/>
      <c r="H16" s="15"/>
      <c r="I16" s="15"/>
      <c r="J16" s="15"/>
      <c r="K16" s="15"/>
      <c r="L16" s="15"/>
      <c r="M16" s="15"/>
      <c r="N16" s="15"/>
    </row>
    <row r="17" spans="1:14" ht="12.75">
      <c r="A17" s="15"/>
      <c r="B17" s="15"/>
      <c r="C17" s="15"/>
      <c r="D17" s="19" t="s">
        <v>13</v>
      </c>
      <c r="E17" s="19">
        <v>5</v>
      </c>
      <c r="F17" s="19"/>
      <c r="G17" s="15"/>
      <c r="H17" s="15"/>
      <c r="I17" s="15"/>
      <c r="J17" s="15"/>
      <c r="K17" s="15"/>
      <c r="L17" s="15"/>
      <c r="M17" s="15"/>
      <c r="N17" s="15"/>
    </row>
    <row r="18" spans="1:14" ht="12.75">
      <c r="A18" s="15"/>
      <c r="B18" s="15"/>
      <c r="C18" s="15"/>
      <c r="D18" s="19" t="s">
        <v>14</v>
      </c>
      <c r="E18" s="19">
        <v>0</v>
      </c>
      <c r="F18" s="19"/>
      <c r="G18" s="15"/>
      <c r="H18" s="15"/>
      <c r="I18" s="15"/>
      <c r="J18" s="15"/>
      <c r="K18" s="15"/>
      <c r="L18" s="15"/>
      <c r="M18" s="15"/>
      <c r="N18" s="15"/>
    </row>
    <row r="19" spans="1:14" ht="12.75">
      <c r="A19" s="15"/>
      <c r="B19" s="15"/>
      <c r="C19" s="15"/>
      <c r="D19" s="19" t="s">
        <v>15</v>
      </c>
      <c r="E19" s="19">
        <v>22</v>
      </c>
      <c r="F19" s="19"/>
      <c r="G19" s="15"/>
      <c r="H19" s="15"/>
      <c r="I19" s="15"/>
      <c r="J19" s="15"/>
      <c r="K19" s="15"/>
      <c r="L19" s="15"/>
      <c r="M19" s="15"/>
      <c r="N19" s="15"/>
    </row>
    <row r="20" spans="1:14" ht="12.75">
      <c r="A20" s="15"/>
      <c r="B20" s="15"/>
      <c r="C20" s="15"/>
      <c r="D20" s="19" t="s">
        <v>32</v>
      </c>
      <c r="E20" s="19">
        <v>30</v>
      </c>
      <c r="F20" s="19"/>
      <c r="G20" s="15"/>
      <c r="H20" s="15"/>
      <c r="I20" s="15"/>
      <c r="J20" s="15"/>
      <c r="K20" s="15"/>
      <c r="L20" s="15"/>
      <c r="M20" s="15"/>
      <c r="N20" s="15"/>
    </row>
    <row r="21" spans="1:14" ht="12.75">
      <c r="A21" s="15"/>
      <c r="B21" s="19"/>
      <c r="C21" s="15"/>
      <c r="D21" s="28" t="s">
        <v>35</v>
      </c>
      <c r="E21" s="28">
        <v>1</v>
      </c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2.75">
      <c r="A22" s="15"/>
      <c r="B22" s="15"/>
      <c r="C22" s="15"/>
      <c r="D22" s="28" t="s">
        <v>38</v>
      </c>
      <c r="E22" s="28">
        <f>(H3/H4)</f>
        <v>0.0031088082901554403</v>
      </c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2.75">
      <c r="A23" s="15"/>
      <c r="B23" s="15"/>
      <c r="C23" s="15"/>
      <c r="D23" s="28" t="s">
        <v>39</v>
      </c>
      <c r="E23" s="28">
        <f>E22*2</f>
        <v>0.0062176165803108805</v>
      </c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2.75">
      <c r="A24" s="15"/>
      <c r="B24" s="15"/>
      <c r="C24" s="15"/>
      <c r="D24" s="28" t="s">
        <v>40</v>
      </c>
      <c r="E24" s="28">
        <f>1/(E1*1000)</f>
        <v>0.0022222222222222222</v>
      </c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2.75">
      <c r="A25" s="15"/>
      <c r="B25" s="15"/>
      <c r="C25" s="15"/>
      <c r="D25" s="28" t="s">
        <v>41</v>
      </c>
      <c r="E25" s="28">
        <f>E24*2</f>
        <v>0.0044444444444444444</v>
      </c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5.75">
      <c r="A31" s="15"/>
      <c r="B31" s="15"/>
      <c r="C31" s="15"/>
      <c r="D31" s="25" t="s">
        <v>8</v>
      </c>
      <c r="E31" s="26"/>
      <c r="F31" s="27">
        <f>(1-($H$1)*(1-SQRT($H$2)))*((1+SQRT($E$3))*$B$8-SQRT($E$3))</f>
        <v>0.12251482265502897</v>
      </c>
      <c r="G31" s="15"/>
      <c r="H31" s="15"/>
      <c r="I31" s="15"/>
      <c r="J31" s="15"/>
      <c r="K31" s="15"/>
      <c r="L31" s="15"/>
      <c r="M31" s="15"/>
      <c r="N31" s="15"/>
    </row>
    <row r="32" spans="1:14" ht="15.75">
      <c r="A32" s="15"/>
      <c r="B32" s="15"/>
      <c r="C32" s="15"/>
      <c r="D32" s="25" t="s">
        <v>9</v>
      </c>
      <c r="E32" s="26"/>
      <c r="F32" s="27">
        <f>($D$8-(1-SQRT($H$2))*($H$1*$B$8)*(SIN(PI()*$H$1*$B$8)/(PI()*$H$1*$B$8)))/1</f>
        <v>0.36283720017965587</v>
      </c>
      <c r="G32" s="15"/>
      <c r="H32" s="15"/>
      <c r="I32" s="15"/>
      <c r="J32" s="15"/>
      <c r="K32" s="15"/>
      <c r="L32" s="15"/>
      <c r="M32" s="15"/>
      <c r="N32" s="15"/>
    </row>
    <row r="33" spans="1:14" ht="15.75">
      <c r="A33" s="15"/>
      <c r="B33" s="15"/>
      <c r="C33" s="15"/>
      <c r="D33" s="25" t="s">
        <v>10</v>
      </c>
      <c r="E33" s="26"/>
      <c r="F33" s="27">
        <f>($F$8-(1-SQRT($H$2))*($H$1*$B$8)*(SIN(PI()*2*$H$1*$B$8)/(PI()*2*$H$1*$B$8)))/1</f>
        <v>0.1814186000892668</v>
      </c>
      <c r="G33" s="15"/>
      <c r="H33" s="15"/>
      <c r="I33" s="35" t="s">
        <v>47</v>
      </c>
      <c r="J33" s="15"/>
      <c r="K33" s="15"/>
      <c r="L33" s="15"/>
      <c r="M33" s="15"/>
      <c r="N33" s="15"/>
    </row>
    <row r="34" spans="1:14" ht="12.75">
      <c r="A34" s="15"/>
      <c r="B34" s="15"/>
      <c r="C34" s="15"/>
      <c r="D34" s="15"/>
      <c r="E34" s="15"/>
      <c r="F34" s="15"/>
      <c r="G34" s="15"/>
      <c r="H34" s="15"/>
      <c r="I34" s="35" t="s">
        <v>46</v>
      </c>
      <c r="J34" s="15"/>
      <c r="K34" s="15"/>
      <c r="L34" s="15"/>
      <c r="M34" s="15"/>
      <c r="N34" s="15"/>
    </row>
    <row r="35" spans="1:14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2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V43" s="8"/>
      <c r="W43" s="9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6" spans="3:12" ht="12.75">
      <c r="C46" s="23"/>
      <c r="D46" s="23"/>
      <c r="I46" s="30"/>
      <c r="J46" s="18" t="s">
        <v>44</v>
      </c>
      <c r="K46" s="30"/>
      <c r="L46" s="30" t="str">
        <f>IF($J$47=1,"Coherent","Incoherent")</f>
        <v>Coherent</v>
      </c>
    </row>
    <row r="47" spans="9:12" ht="12.75">
      <c r="I47" s="30"/>
      <c r="J47" s="33">
        <v>1</v>
      </c>
      <c r="K47" s="30"/>
      <c r="L47" s="31" t="s">
        <v>42</v>
      </c>
    </row>
    <row r="48" spans="1:13" ht="12.75">
      <c r="A48" s="18"/>
      <c r="B48" s="18"/>
      <c r="C48" s="18" t="s">
        <v>29</v>
      </c>
      <c r="D48" t="s">
        <v>30</v>
      </c>
      <c r="E48" s="18" t="s">
        <v>27</v>
      </c>
      <c r="F48" s="18" t="s">
        <v>28</v>
      </c>
      <c r="G48" t="s">
        <v>31</v>
      </c>
      <c r="I48" s="30"/>
      <c r="L48" s="34" t="s">
        <v>43</v>
      </c>
      <c r="M48" s="30"/>
    </row>
    <row r="49" spans="1:12" ht="12.75">
      <c r="A49" s="18">
        <v>0</v>
      </c>
      <c r="B49" s="18">
        <f aca="true" t="shared" si="0" ref="B49:B80">A49*PI()</f>
        <v>0</v>
      </c>
      <c r="C49" s="18">
        <f aca="true" t="shared" si="1" ref="C49:C80">2*$L$50*COS(B49)</f>
        <v>0.7256744003593117</v>
      </c>
      <c r="D49" s="18">
        <f aca="true" t="shared" si="2" ref="D49:D80">2*$L$51*COS(B49*2)</f>
        <v>0</v>
      </c>
      <c r="E49" s="18">
        <f aca="true" t="shared" si="3" ref="E49:E80">$F$31+D49+C49</f>
        <v>0.8481892230143407</v>
      </c>
      <c r="F49" s="18">
        <f aca="true" t="shared" si="4" ref="F49:F80">E49^2</f>
        <v>0.719424958037671</v>
      </c>
      <c r="G49" s="32">
        <f aca="true" t="shared" si="5" ref="G49:G80">$F$31^2</f>
        <v>0.0150098817701932</v>
      </c>
      <c r="I49" s="30"/>
      <c r="K49" s="30">
        <v>0</v>
      </c>
      <c r="L49" s="18">
        <v>1</v>
      </c>
    </row>
    <row r="50" spans="1:12" ht="12.75">
      <c r="A50" s="18">
        <v>0.05</v>
      </c>
      <c r="B50" s="18">
        <f t="shared" si="0"/>
        <v>0.15707963267948966</v>
      </c>
      <c r="C50" s="18">
        <f t="shared" si="1"/>
        <v>0.7167401443032603</v>
      </c>
      <c r="D50" s="18">
        <f t="shared" si="2"/>
        <v>0</v>
      </c>
      <c r="E50" s="18">
        <f t="shared" si="3"/>
        <v>0.8392549669582893</v>
      </c>
      <c r="F50" s="18">
        <f t="shared" si="4"/>
        <v>0.7043488995641592</v>
      </c>
      <c r="G50" s="32">
        <f t="shared" si="5"/>
        <v>0.0150098817701932</v>
      </c>
      <c r="I50" s="30"/>
      <c r="K50" s="30">
        <v>1</v>
      </c>
      <c r="L50" s="18">
        <f>IF($J$47=1,(IF($E$24&lt;$E$22,$F$32,0)),(IF($E$24&lt;$E$23,((1-($E$24*(1/$E$23)))*$F$32),0)))</f>
        <v>0.36283720017965587</v>
      </c>
    </row>
    <row r="51" spans="1:12" ht="12.75">
      <c r="A51" s="18">
        <v>0.1</v>
      </c>
      <c r="B51" s="18">
        <f t="shared" si="0"/>
        <v>0.3141592653589793</v>
      </c>
      <c r="C51" s="18">
        <f t="shared" si="1"/>
        <v>0.6901573671703015</v>
      </c>
      <c r="D51" s="18">
        <f t="shared" si="2"/>
        <v>0</v>
      </c>
      <c r="E51" s="18">
        <f t="shared" si="3"/>
        <v>0.8126721898253305</v>
      </c>
      <c r="F51" s="18">
        <f t="shared" si="4"/>
        <v>0.660436088115498</v>
      </c>
      <c r="G51" s="32">
        <f t="shared" si="5"/>
        <v>0.0150098817701932</v>
      </c>
      <c r="I51" s="30"/>
      <c r="J51" s="18"/>
      <c r="K51" s="30">
        <v>2</v>
      </c>
      <c r="L51" s="18">
        <f>IF($J$47=1,(IF($E$25&lt;$E$22,$F$33,0)),(IF($E$25&lt;$E$23,(1-($E$25*(1/$E$23)))*$F$33,0)))</f>
        <v>0</v>
      </c>
    </row>
    <row r="52" spans="1:7" ht="12.75">
      <c r="A52" s="18">
        <v>0.15</v>
      </c>
      <c r="B52" s="18">
        <f t="shared" si="0"/>
        <v>0.47123889803846897</v>
      </c>
      <c r="C52" s="18">
        <f t="shared" si="1"/>
        <v>0.6465806251566285</v>
      </c>
      <c r="D52" s="18">
        <f t="shared" si="2"/>
        <v>0</v>
      </c>
      <c r="E52" s="18">
        <f t="shared" si="3"/>
        <v>0.7690954478116575</v>
      </c>
      <c r="F52" s="18">
        <f t="shared" si="4"/>
        <v>0.591507807844614</v>
      </c>
      <c r="G52" s="32">
        <f t="shared" si="5"/>
        <v>0.0150098817701932</v>
      </c>
    </row>
    <row r="53" spans="1:7" ht="12.75">
      <c r="A53" s="18">
        <v>0.2</v>
      </c>
      <c r="B53" s="18">
        <f t="shared" si="0"/>
        <v>0.6283185307179586</v>
      </c>
      <c r="C53" s="18">
        <f t="shared" si="1"/>
        <v>0.5870829222735326</v>
      </c>
      <c r="D53" s="18">
        <f t="shared" si="2"/>
        <v>0</v>
      </c>
      <c r="E53" s="18">
        <f t="shared" si="3"/>
        <v>0.7095977449285616</v>
      </c>
      <c r="F53" s="18">
        <f t="shared" si="4"/>
        <v>0.5035289596077</v>
      </c>
      <c r="G53" s="32">
        <f t="shared" si="5"/>
        <v>0.0150098817701932</v>
      </c>
    </row>
    <row r="54" spans="1:7" ht="12.75">
      <c r="A54" s="18">
        <v>0.25</v>
      </c>
      <c r="B54" s="18">
        <f t="shared" si="0"/>
        <v>0.7853981633974483</v>
      </c>
      <c r="C54" s="18">
        <f t="shared" si="1"/>
        <v>0.513129289427551</v>
      </c>
      <c r="D54" s="18">
        <f t="shared" si="2"/>
        <v>0</v>
      </c>
      <c r="E54" s="18">
        <f t="shared" si="3"/>
        <v>0.63564411208258</v>
      </c>
      <c r="F54" s="18">
        <f t="shared" si="4"/>
        <v>0.4040434372252515</v>
      </c>
      <c r="G54" s="32">
        <f t="shared" si="5"/>
        <v>0.0150098817701932</v>
      </c>
    </row>
    <row r="55" spans="1:7" ht="12.75">
      <c r="A55" s="18">
        <v>0.3</v>
      </c>
      <c r="B55" s="18">
        <f t="shared" si="0"/>
        <v>0.9424777960769379</v>
      </c>
      <c r="C55" s="18">
        <f t="shared" si="1"/>
        <v>0.42654071049738723</v>
      </c>
      <c r="D55" s="18">
        <f t="shared" si="2"/>
        <v>0</v>
      </c>
      <c r="E55" s="18">
        <f t="shared" si="3"/>
        <v>0.5490555331524162</v>
      </c>
      <c r="F55" s="18">
        <f t="shared" si="4"/>
        <v>0.301461978485284</v>
      </c>
      <c r="G55" s="32">
        <f t="shared" si="5"/>
        <v>0.0150098817701932</v>
      </c>
    </row>
    <row r="56" spans="1:7" ht="12.75">
      <c r="A56" s="18">
        <v>0.35</v>
      </c>
      <c r="B56" s="18">
        <f t="shared" si="0"/>
        <v>1.0995574287564276</v>
      </c>
      <c r="C56" s="18">
        <f t="shared" si="1"/>
        <v>0.3294492836673199</v>
      </c>
      <c r="D56" s="18">
        <f t="shared" si="2"/>
        <v>0</v>
      </c>
      <c r="E56" s="18">
        <f t="shared" si="3"/>
        <v>0.45196410632234885</v>
      </c>
      <c r="F56" s="18">
        <f t="shared" si="4"/>
        <v>0.20427155340375946</v>
      </c>
      <c r="G56" s="32">
        <f t="shared" si="5"/>
        <v>0.0150098817701932</v>
      </c>
    </row>
    <row r="57" spans="1:7" ht="12.75">
      <c r="A57" s="18">
        <v>0.4</v>
      </c>
      <c r="B57" s="18">
        <f t="shared" si="0"/>
        <v>1.2566370614359172</v>
      </c>
      <c r="C57" s="18">
        <f t="shared" si="1"/>
        <v>0.2242457220938768</v>
      </c>
      <c r="D57" s="18">
        <f t="shared" si="2"/>
        <v>0</v>
      </c>
      <c r="E57" s="18">
        <f t="shared" si="3"/>
        <v>0.3467605447489058</v>
      </c>
      <c r="F57" s="18">
        <f t="shared" si="4"/>
        <v>0.12024287539455789</v>
      </c>
      <c r="G57" s="32">
        <f t="shared" si="5"/>
        <v>0.0150098817701932</v>
      </c>
    </row>
    <row r="58" spans="1:7" ht="12.75">
      <c r="A58" s="18">
        <v>0.45</v>
      </c>
      <c r="B58" s="18">
        <f t="shared" si="0"/>
        <v>1.413716694115407</v>
      </c>
      <c r="C58" s="18">
        <f t="shared" si="1"/>
        <v>0.11352048661359929</v>
      </c>
      <c r="D58" s="18">
        <f t="shared" si="2"/>
        <v>0</v>
      </c>
      <c r="E58" s="18">
        <f t="shared" si="3"/>
        <v>0.23603530926862826</v>
      </c>
      <c r="F58" s="18">
        <f t="shared" si="4"/>
        <v>0.05571266722153699</v>
      </c>
      <c r="G58" s="32">
        <f t="shared" si="5"/>
        <v>0.0150098817701932</v>
      </c>
    </row>
    <row r="59" spans="1:7" ht="12.75">
      <c r="A59" s="18">
        <v>0.5</v>
      </c>
      <c r="B59" s="18">
        <f t="shared" si="0"/>
        <v>1.5707963267948966</v>
      </c>
      <c r="C59" s="18">
        <f t="shared" si="1"/>
        <v>4.445294351834751E-17</v>
      </c>
      <c r="D59" s="18">
        <f t="shared" si="2"/>
        <v>0</v>
      </c>
      <c r="E59" s="18">
        <f t="shared" si="3"/>
        <v>0.12251482265502901</v>
      </c>
      <c r="F59" s="18">
        <f t="shared" si="4"/>
        <v>0.01500988177019321</v>
      </c>
      <c r="G59" s="32">
        <f t="shared" si="5"/>
        <v>0.0150098817701932</v>
      </c>
    </row>
    <row r="60" spans="1:7" ht="12.75">
      <c r="A60" s="18">
        <v>0.55</v>
      </c>
      <c r="B60" s="18">
        <f t="shared" si="0"/>
        <v>1.7278759594743864</v>
      </c>
      <c r="C60" s="18">
        <f t="shared" si="1"/>
        <v>-0.11352048661359937</v>
      </c>
      <c r="D60" s="18">
        <f t="shared" si="2"/>
        <v>0</v>
      </c>
      <c r="E60" s="18">
        <f t="shared" si="3"/>
        <v>0.008994336041429601</v>
      </c>
      <c r="F60" s="18">
        <f t="shared" si="4"/>
        <v>8.089808082615951E-05</v>
      </c>
      <c r="G60" s="32">
        <f t="shared" si="5"/>
        <v>0.0150098817701932</v>
      </c>
    </row>
    <row r="61" spans="1:7" ht="12.75">
      <c r="A61" s="18">
        <v>0.6</v>
      </c>
      <c r="B61" s="18">
        <f t="shared" si="0"/>
        <v>1.8849555921538759</v>
      </c>
      <c r="C61" s="18">
        <f t="shared" si="1"/>
        <v>-0.22424572209387672</v>
      </c>
      <c r="D61" s="18">
        <f t="shared" si="2"/>
        <v>0</v>
      </c>
      <c r="E61" s="18">
        <f t="shared" si="3"/>
        <v>-0.10173089943884775</v>
      </c>
      <c r="F61" s="18">
        <f t="shared" si="4"/>
        <v>0.010349175900636953</v>
      </c>
      <c r="G61" s="32">
        <f t="shared" si="5"/>
        <v>0.0150098817701932</v>
      </c>
    </row>
    <row r="62" spans="1:7" ht="12.75">
      <c r="A62" s="18">
        <v>0.65</v>
      </c>
      <c r="B62" s="18">
        <f t="shared" si="0"/>
        <v>2.0420352248333655</v>
      </c>
      <c r="C62" s="18">
        <f t="shared" si="1"/>
        <v>-0.32944928366731985</v>
      </c>
      <c r="D62" s="18">
        <f t="shared" si="2"/>
        <v>0</v>
      </c>
      <c r="E62" s="18">
        <f t="shared" si="3"/>
        <v>-0.20693446101229088</v>
      </c>
      <c r="F62" s="18">
        <f t="shared" si="4"/>
        <v>0.042821871154447334</v>
      </c>
      <c r="G62" s="32">
        <f t="shared" si="5"/>
        <v>0.0150098817701932</v>
      </c>
    </row>
    <row r="63" spans="1:7" ht="12.75">
      <c r="A63" s="18">
        <v>0.7</v>
      </c>
      <c r="B63" s="18">
        <f t="shared" si="0"/>
        <v>2.199114857512855</v>
      </c>
      <c r="C63" s="18">
        <f t="shared" si="1"/>
        <v>-0.4265407104973871</v>
      </c>
      <c r="D63" s="18">
        <f t="shared" si="2"/>
        <v>0</v>
      </c>
      <c r="E63" s="18">
        <f t="shared" si="3"/>
        <v>-0.3040258878423582</v>
      </c>
      <c r="F63" s="18">
        <f t="shared" si="4"/>
        <v>0.09243174047833415</v>
      </c>
      <c r="G63" s="32">
        <f t="shared" si="5"/>
        <v>0.0150098817701932</v>
      </c>
    </row>
    <row r="64" spans="1:7" ht="12.75">
      <c r="A64" s="18">
        <v>0.75</v>
      </c>
      <c r="B64" s="18">
        <f t="shared" si="0"/>
        <v>2.356194490192345</v>
      </c>
      <c r="C64" s="18">
        <f t="shared" si="1"/>
        <v>-0.5131292894275509</v>
      </c>
      <c r="D64" s="18">
        <f t="shared" si="2"/>
        <v>0</v>
      </c>
      <c r="E64" s="18">
        <f t="shared" si="3"/>
        <v>-0.3906144667725219</v>
      </c>
      <c r="F64" s="18">
        <f t="shared" si="4"/>
        <v>0.15257966165198159</v>
      </c>
      <c r="G64" s="32">
        <f t="shared" si="5"/>
        <v>0.0150098817701932</v>
      </c>
    </row>
    <row r="65" spans="1:7" ht="12.75">
      <c r="A65" s="18">
        <v>0.8</v>
      </c>
      <c r="B65" s="18">
        <f t="shared" si="0"/>
        <v>2.5132741228718345</v>
      </c>
      <c r="C65" s="18">
        <f t="shared" si="1"/>
        <v>-0.5870829222735326</v>
      </c>
      <c r="D65" s="18">
        <f t="shared" si="2"/>
        <v>0</v>
      </c>
      <c r="E65" s="18">
        <f t="shared" si="3"/>
        <v>-0.46456809961850365</v>
      </c>
      <c r="F65" s="18">
        <f t="shared" si="4"/>
        <v>0.21582351918314793</v>
      </c>
      <c r="G65" s="32">
        <f t="shared" si="5"/>
        <v>0.0150098817701932</v>
      </c>
    </row>
    <row r="66" spans="1:7" ht="12.75">
      <c r="A66" s="18">
        <v>0.85</v>
      </c>
      <c r="B66" s="18">
        <f t="shared" si="0"/>
        <v>2.670353755551324</v>
      </c>
      <c r="C66" s="18">
        <f t="shared" si="1"/>
        <v>-0.6465806251566284</v>
      </c>
      <c r="D66" s="18">
        <f t="shared" si="2"/>
        <v>0</v>
      </c>
      <c r="E66" s="18">
        <f t="shared" si="3"/>
        <v>-0.5240658025015994</v>
      </c>
      <c r="F66" s="18">
        <f t="shared" si="4"/>
        <v>0.2746449653516454</v>
      </c>
      <c r="G66" s="32">
        <f t="shared" si="5"/>
        <v>0.0150098817701932</v>
      </c>
    </row>
    <row r="67" spans="1:7" ht="12.75">
      <c r="A67" s="18">
        <v>0.9</v>
      </c>
      <c r="B67" s="18">
        <f t="shared" si="0"/>
        <v>2.827433388230814</v>
      </c>
      <c r="C67" s="18">
        <f t="shared" si="1"/>
        <v>-0.6901573671703015</v>
      </c>
      <c r="D67" s="18">
        <f t="shared" si="2"/>
        <v>0</v>
      </c>
      <c r="E67" s="18">
        <f t="shared" si="3"/>
        <v>-0.5676425445152725</v>
      </c>
      <c r="F67" s="18">
        <f t="shared" si="4"/>
        <v>0.32221805834377315</v>
      </c>
      <c r="G67" s="32">
        <f t="shared" si="5"/>
        <v>0.0150098817701932</v>
      </c>
    </row>
    <row r="68" spans="1:7" ht="12.75">
      <c r="A68" s="18">
        <v>0.95</v>
      </c>
      <c r="B68" s="18">
        <f t="shared" si="0"/>
        <v>2.9845130209103035</v>
      </c>
      <c r="C68" s="18">
        <f t="shared" si="1"/>
        <v>-0.7167401443032602</v>
      </c>
      <c r="D68" s="18">
        <f t="shared" si="2"/>
        <v>0</v>
      </c>
      <c r="E68" s="18">
        <f t="shared" si="3"/>
        <v>-0.5942253216482312</v>
      </c>
      <c r="F68" s="18">
        <f t="shared" si="4"/>
        <v>0.3531037328879438</v>
      </c>
      <c r="G68" s="32">
        <f t="shared" si="5"/>
        <v>0.0150098817701932</v>
      </c>
    </row>
    <row r="69" spans="1:7" ht="12.75">
      <c r="A69" s="18">
        <v>1</v>
      </c>
      <c r="B69" s="18">
        <f t="shared" si="0"/>
        <v>3.141592653589793</v>
      </c>
      <c r="C69" s="18">
        <f t="shared" si="1"/>
        <v>-0.7256744003593117</v>
      </c>
      <c r="D69" s="18">
        <f t="shared" si="2"/>
        <v>0</v>
      </c>
      <c r="E69" s="18">
        <f t="shared" si="3"/>
        <v>-0.6031595777042827</v>
      </c>
      <c r="F69" s="18">
        <f t="shared" si="4"/>
        <v>0.3638014761764087</v>
      </c>
      <c r="G69" s="32">
        <f t="shared" si="5"/>
        <v>0.0150098817701932</v>
      </c>
    </row>
    <row r="70" spans="1:7" ht="12.75">
      <c r="A70" s="18">
        <v>1.05</v>
      </c>
      <c r="B70" s="18">
        <f t="shared" si="0"/>
        <v>3.2986722862692828</v>
      </c>
      <c r="C70" s="18">
        <f t="shared" si="1"/>
        <v>-0.7167401443032603</v>
      </c>
      <c r="D70" s="18">
        <f t="shared" si="2"/>
        <v>0</v>
      </c>
      <c r="E70" s="18">
        <f t="shared" si="3"/>
        <v>-0.5942253216482313</v>
      </c>
      <c r="F70" s="18">
        <f t="shared" si="4"/>
        <v>0.35310373288794394</v>
      </c>
      <c r="G70" s="32">
        <f t="shared" si="5"/>
        <v>0.0150098817701932</v>
      </c>
    </row>
    <row r="71" spans="1:7" ht="12.75">
      <c r="A71" s="18">
        <v>1.1</v>
      </c>
      <c r="B71" s="18">
        <f t="shared" si="0"/>
        <v>3.455751918948773</v>
      </c>
      <c r="C71" s="18">
        <f t="shared" si="1"/>
        <v>-0.6901573671703015</v>
      </c>
      <c r="D71" s="18">
        <f t="shared" si="2"/>
        <v>0</v>
      </c>
      <c r="E71" s="18">
        <f t="shared" si="3"/>
        <v>-0.5676425445152725</v>
      </c>
      <c r="F71" s="18">
        <f t="shared" si="4"/>
        <v>0.32221805834377315</v>
      </c>
      <c r="G71" s="32">
        <f t="shared" si="5"/>
        <v>0.0150098817701932</v>
      </c>
    </row>
    <row r="72" spans="1:7" ht="12.75">
      <c r="A72" s="18">
        <v>1.15</v>
      </c>
      <c r="B72" s="18">
        <f t="shared" si="0"/>
        <v>3.6128315516282616</v>
      </c>
      <c r="C72" s="18">
        <f t="shared" si="1"/>
        <v>-0.6465806251566286</v>
      </c>
      <c r="D72" s="18">
        <f t="shared" si="2"/>
        <v>0</v>
      </c>
      <c r="E72" s="18">
        <f t="shared" si="3"/>
        <v>-0.5240658025015996</v>
      </c>
      <c r="F72" s="18">
        <f t="shared" si="4"/>
        <v>0.2746449653516456</v>
      </c>
      <c r="G72" s="32">
        <f t="shared" si="5"/>
        <v>0.0150098817701932</v>
      </c>
    </row>
    <row r="73" spans="1:7" ht="12.75">
      <c r="A73" s="18">
        <v>1.2</v>
      </c>
      <c r="B73" s="18">
        <f t="shared" si="0"/>
        <v>3.7699111843077517</v>
      </c>
      <c r="C73" s="18">
        <f t="shared" si="1"/>
        <v>-0.5870829222735328</v>
      </c>
      <c r="D73" s="18">
        <f t="shared" si="2"/>
        <v>0</v>
      </c>
      <c r="E73" s="18">
        <f t="shared" si="3"/>
        <v>-0.46456809961850376</v>
      </c>
      <c r="F73" s="18">
        <f t="shared" si="4"/>
        <v>0.21582351918314804</v>
      </c>
      <c r="G73" s="32">
        <f t="shared" si="5"/>
        <v>0.0150098817701932</v>
      </c>
    </row>
    <row r="74" spans="1:7" ht="12.75">
      <c r="A74" s="18">
        <v>1.25</v>
      </c>
      <c r="B74" s="18">
        <f t="shared" si="0"/>
        <v>3.9269908169872414</v>
      </c>
      <c r="C74" s="18">
        <f t="shared" si="1"/>
        <v>-0.5131292894275511</v>
      </c>
      <c r="D74" s="18">
        <f t="shared" si="2"/>
        <v>0</v>
      </c>
      <c r="E74" s="18">
        <f t="shared" si="3"/>
        <v>-0.3906144667725221</v>
      </c>
      <c r="F74" s="18">
        <f t="shared" si="4"/>
        <v>0.15257966165198178</v>
      </c>
      <c r="G74" s="32">
        <f t="shared" si="5"/>
        <v>0.0150098817701932</v>
      </c>
    </row>
    <row r="75" spans="1:7" ht="12.75">
      <c r="A75" s="18">
        <v>1.3</v>
      </c>
      <c r="B75" s="18">
        <f t="shared" si="0"/>
        <v>4.084070449666731</v>
      </c>
      <c r="C75" s="18">
        <f t="shared" si="1"/>
        <v>-0.4265407104973873</v>
      </c>
      <c r="D75" s="18">
        <f t="shared" si="2"/>
        <v>0</v>
      </c>
      <c r="E75" s="18">
        <f t="shared" si="3"/>
        <v>-0.3040258878423583</v>
      </c>
      <c r="F75" s="18">
        <f t="shared" si="4"/>
        <v>0.09243174047833422</v>
      </c>
      <c r="G75" s="32">
        <f t="shared" si="5"/>
        <v>0.0150098817701932</v>
      </c>
    </row>
    <row r="76" spans="1:7" ht="12.75">
      <c r="A76" s="18">
        <v>1.35</v>
      </c>
      <c r="B76" s="18">
        <f t="shared" si="0"/>
        <v>4.241150082346221</v>
      </c>
      <c r="C76" s="18">
        <f t="shared" si="1"/>
        <v>-0.32944928366731996</v>
      </c>
      <c r="D76" s="18">
        <f t="shared" si="2"/>
        <v>0</v>
      </c>
      <c r="E76" s="18">
        <f t="shared" si="3"/>
        <v>-0.206934461012291</v>
      </c>
      <c r="F76" s="18">
        <f t="shared" si="4"/>
        <v>0.042821871154447376</v>
      </c>
      <c r="G76" s="32">
        <f t="shared" si="5"/>
        <v>0.0150098817701932</v>
      </c>
    </row>
    <row r="77" spans="1:7" ht="12.75">
      <c r="A77" s="18">
        <v>1.4</v>
      </c>
      <c r="B77" s="18">
        <f t="shared" si="0"/>
        <v>4.39822971502571</v>
      </c>
      <c r="C77" s="18">
        <f t="shared" si="1"/>
        <v>-0.2242457220938769</v>
      </c>
      <c r="D77" s="18">
        <f t="shared" si="2"/>
        <v>0</v>
      </c>
      <c r="E77" s="18">
        <f t="shared" si="3"/>
        <v>-0.10173089943884792</v>
      </c>
      <c r="F77" s="18">
        <f t="shared" si="4"/>
        <v>0.010349175900636987</v>
      </c>
      <c r="G77" s="32">
        <f t="shared" si="5"/>
        <v>0.0150098817701932</v>
      </c>
    </row>
    <row r="78" spans="1:7" ht="12.75">
      <c r="A78" s="18">
        <v>1.45</v>
      </c>
      <c r="B78" s="18">
        <f t="shared" si="0"/>
        <v>4.5553093477052</v>
      </c>
      <c r="C78" s="18">
        <f t="shared" si="1"/>
        <v>-0.11352048661359937</v>
      </c>
      <c r="D78" s="18">
        <f t="shared" si="2"/>
        <v>0</v>
      </c>
      <c r="E78" s="18">
        <f t="shared" si="3"/>
        <v>0.008994336041429601</v>
      </c>
      <c r="F78" s="18">
        <f t="shared" si="4"/>
        <v>8.089808082615951E-05</v>
      </c>
      <c r="G78" s="32">
        <f t="shared" si="5"/>
        <v>0.0150098817701932</v>
      </c>
    </row>
    <row r="79" spans="1:7" ht="12.75">
      <c r="A79" s="18">
        <v>1.5</v>
      </c>
      <c r="B79" s="18">
        <f t="shared" si="0"/>
        <v>4.71238898038469</v>
      </c>
      <c r="C79" s="18">
        <f t="shared" si="1"/>
        <v>-1.333588305550425E-16</v>
      </c>
      <c r="D79" s="18">
        <f t="shared" si="2"/>
        <v>0</v>
      </c>
      <c r="E79" s="18">
        <f t="shared" si="3"/>
        <v>0.12251482265502883</v>
      </c>
      <c r="F79" s="18">
        <f t="shared" si="4"/>
        <v>0.015009881770193165</v>
      </c>
      <c r="G79" s="32">
        <f t="shared" si="5"/>
        <v>0.0150098817701932</v>
      </c>
    </row>
    <row r="80" spans="1:7" ht="12.75">
      <c r="A80" s="18">
        <v>1.55</v>
      </c>
      <c r="B80" s="18">
        <f t="shared" si="0"/>
        <v>4.869468613064179</v>
      </c>
      <c r="C80" s="18">
        <f t="shared" si="1"/>
        <v>0.1135204866135991</v>
      </c>
      <c r="D80" s="18">
        <f t="shared" si="2"/>
        <v>0</v>
      </c>
      <c r="E80" s="18">
        <f t="shared" si="3"/>
        <v>0.2360353092686281</v>
      </c>
      <c r="F80" s="18">
        <f t="shared" si="4"/>
        <v>0.05571266722153691</v>
      </c>
      <c r="G80" s="32">
        <f t="shared" si="5"/>
        <v>0.0150098817701932</v>
      </c>
    </row>
    <row r="81" spans="1:7" ht="12.75">
      <c r="A81" s="18">
        <v>1.6</v>
      </c>
      <c r="B81" s="18">
        <f aca="true" t="shared" si="6" ref="B81:B112">A81*PI()</f>
        <v>5.026548245743669</v>
      </c>
      <c r="C81" s="18">
        <f aca="true" t="shared" si="7" ref="C81:C112">2*$L$50*COS(B81)</f>
        <v>0.22424572209387664</v>
      </c>
      <c r="D81" s="18">
        <f aca="true" t="shared" si="8" ref="D81:D112">2*$L$51*COS(B81*2)</f>
        <v>0</v>
      </c>
      <c r="E81" s="18">
        <f aca="true" t="shared" si="9" ref="E81:E112">$F$31+D81+C81</f>
        <v>0.3467605447489056</v>
      </c>
      <c r="F81" s="18">
        <f aca="true" t="shared" si="10" ref="F81:F112">E81^2</f>
        <v>0.12024287539455777</v>
      </c>
      <c r="G81" s="32">
        <f aca="true" t="shared" si="11" ref="G81:G112">$F$31^2</f>
        <v>0.0150098817701932</v>
      </c>
    </row>
    <row r="82" spans="1:7" ht="12.75">
      <c r="A82" s="18">
        <v>1.65</v>
      </c>
      <c r="B82" s="18">
        <f t="shared" si="6"/>
        <v>5.183627878423159</v>
      </c>
      <c r="C82" s="18">
        <f t="shared" si="7"/>
        <v>0.3294492836673198</v>
      </c>
      <c r="D82" s="18">
        <f t="shared" si="8"/>
        <v>0</v>
      </c>
      <c r="E82" s="18">
        <f t="shared" si="9"/>
        <v>0.45196410632234874</v>
      </c>
      <c r="F82" s="18">
        <f t="shared" si="10"/>
        <v>0.20427155340375935</v>
      </c>
      <c r="G82" s="32">
        <f t="shared" si="11"/>
        <v>0.0150098817701932</v>
      </c>
    </row>
    <row r="83" spans="1:7" ht="12.75">
      <c r="A83" s="18">
        <v>1.7</v>
      </c>
      <c r="B83" s="18">
        <f t="shared" si="6"/>
        <v>5.340707511102648</v>
      </c>
      <c r="C83" s="18">
        <f t="shared" si="7"/>
        <v>0.42654071049738707</v>
      </c>
      <c r="D83" s="18">
        <f t="shared" si="8"/>
        <v>0</v>
      </c>
      <c r="E83" s="18">
        <f t="shared" si="9"/>
        <v>0.5490555331524161</v>
      </c>
      <c r="F83" s="18">
        <f t="shared" si="10"/>
        <v>0.30146197848528383</v>
      </c>
      <c r="G83" s="32">
        <f t="shared" si="11"/>
        <v>0.0150098817701932</v>
      </c>
    </row>
    <row r="84" spans="1:7" ht="12.75">
      <c r="A84" s="18">
        <v>1.75</v>
      </c>
      <c r="B84" s="18">
        <f t="shared" si="6"/>
        <v>5.497787143782138</v>
      </c>
      <c r="C84" s="18">
        <f t="shared" si="7"/>
        <v>0.5131292894275508</v>
      </c>
      <c r="D84" s="18">
        <f t="shared" si="8"/>
        <v>0</v>
      </c>
      <c r="E84" s="18">
        <f t="shared" si="9"/>
        <v>0.6356441120825798</v>
      </c>
      <c r="F84" s="18">
        <f t="shared" si="10"/>
        <v>0.4040434372252512</v>
      </c>
      <c r="G84" s="32">
        <f t="shared" si="11"/>
        <v>0.0150098817701932</v>
      </c>
    </row>
    <row r="85" spans="1:7" ht="12.75">
      <c r="A85" s="18">
        <v>1.8</v>
      </c>
      <c r="B85" s="18">
        <f t="shared" si="6"/>
        <v>5.654866776461628</v>
      </c>
      <c r="C85" s="18">
        <f t="shared" si="7"/>
        <v>0.5870829222735326</v>
      </c>
      <c r="D85" s="18">
        <f t="shared" si="8"/>
        <v>0</v>
      </c>
      <c r="E85" s="18">
        <f t="shared" si="9"/>
        <v>0.7095977449285616</v>
      </c>
      <c r="F85" s="18">
        <f t="shared" si="10"/>
        <v>0.5035289596077</v>
      </c>
      <c r="G85" s="32">
        <f t="shared" si="11"/>
        <v>0.0150098817701932</v>
      </c>
    </row>
    <row r="86" spans="1:7" ht="12.75">
      <c r="A86" s="18">
        <v>1.85</v>
      </c>
      <c r="B86" s="18">
        <f t="shared" si="6"/>
        <v>5.811946409141117</v>
      </c>
      <c r="C86" s="18">
        <f t="shared" si="7"/>
        <v>0.6465806251566284</v>
      </c>
      <c r="D86" s="18">
        <f t="shared" si="8"/>
        <v>0</v>
      </c>
      <c r="E86" s="18">
        <f t="shared" si="9"/>
        <v>0.7690954478116574</v>
      </c>
      <c r="F86" s="18">
        <f t="shared" si="10"/>
        <v>0.5915078078446139</v>
      </c>
      <c r="G86" s="32">
        <f t="shared" si="11"/>
        <v>0.0150098817701932</v>
      </c>
    </row>
    <row r="87" spans="1:7" ht="12.75">
      <c r="A87" s="18">
        <v>1.9</v>
      </c>
      <c r="B87" s="18">
        <f t="shared" si="6"/>
        <v>5.969026041820607</v>
      </c>
      <c r="C87" s="18">
        <f t="shared" si="7"/>
        <v>0.6901573671703015</v>
      </c>
      <c r="D87" s="18">
        <f t="shared" si="8"/>
        <v>0</v>
      </c>
      <c r="E87" s="18">
        <f t="shared" si="9"/>
        <v>0.8126721898253305</v>
      </c>
      <c r="F87" s="18">
        <f t="shared" si="10"/>
        <v>0.660436088115498</v>
      </c>
      <c r="G87" s="32">
        <f t="shared" si="11"/>
        <v>0.0150098817701932</v>
      </c>
    </row>
    <row r="88" spans="1:7" ht="12.75">
      <c r="A88" s="18">
        <v>1.95</v>
      </c>
      <c r="B88" s="18">
        <f t="shared" si="6"/>
        <v>6.126105674500097</v>
      </c>
      <c r="C88" s="18">
        <f t="shared" si="7"/>
        <v>0.7167401443032602</v>
      </c>
      <c r="D88" s="18">
        <f t="shared" si="8"/>
        <v>0</v>
      </c>
      <c r="E88" s="18">
        <f t="shared" si="9"/>
        <v>0.8392549669582892</v>
      </c>
      <c r="F88" s="18">
        <f t="shared" si="10"/>
        <v>0.704348899564159</v>
      </c>
      <c r="G88" s="32">
        <f t="shared" si="11"/>
        <v>0.0150098817701932</v>
      </c>
    </row>
    <row r="89" spans="1:7" ht="12.75">
      <c r="A89" s="18">
        <v>2</v>
      </c>
      <c r="B89" s="18">
        <f t="shared" si="6"/>
        <v>6.283185307179586</v>
      </c>
      <c r="C89" s="18">
        <f t="shared" si="7"/>
        <v>0.7256744003593117</v>
      </c>
      <c r="D89" s="18">
        <f t="shared" si="8"/>
        <v>0</v>
      </c>
      <c r="E89" s="18">
        <f t="shared" si="9"/>
        <v>0.8481892230143407</v>
      </c>
      <c r="F89" s="18">
        <f t="shared" si="10"/>
        <v>0.719424958037671</v>
      </c>
      <c r="G89" s="32">
        <f t="shared" si="11"/>
        <v>0.0150098817701932</v>
      </c>
    </row>
    <row r="90" spans="1:7" ht="12.75">
      <c r="A90" s="18">
        <v>2.05</v>
      </c>
      <c r="B90" s="18">
        <f t="shared" si="6"/>
        <v>6.440264939859075</v>
      </c>
      <c r="C90" s="18">
        <f t="shared" si="7"/>
        <v>0.7167401443032604</v>
      </c>
      <c r="D90" s="18">
        <f t="shared" si="8"/>
        <v>0</v>
      </c>
      <c r="E90" s="18">
        <f t="shared" si="9"/>
        <v>0.8392549669582894</v>
      </c>
      <c r="F90" s="18">
        <f t="shared" si="10"/>
        <v>0.7043488995641594</v>
      </c>
      <c r="G90" s="32">
        <f t="shared" si="11"/>
        <v>0.0150098817701932</v>
      </c>
    </row>
    <row r="91" spans="1:7" ht="12.75">
      <c r="A91" s="18">
        <v>2.1</v>
      </c>
      <c r="B91" s="18">
        <f t="shared" si="6"/>
        <v>6.5973445725385655</v>
      </c>
      <c r="C91" s="18">
        <f t="shared" si="7"/>
        <v>0.6901573671703016</v>
      </c>
      <c r="D91" s="18">
        <f t="shared" si="8"/>
        <v>0</v>
      </c>
      <c r="E91" s="18">
        <f t="shared" si="9"/>
        <v>0.8126721898253306</v>
      </c>
      <c r="F91" s="18">
        <f t="shared" si="10"/>
        <v>0.6604360881154983</v>
      </c>
      <c r="G91" s="32">
        <f t="shared" si="11"/>
        <v>0.0150098817701932</v>
      </c>
    </row>
    <row r="92" spans="1:7" ht="12.75">
      <c r="A92" s="18">
        <v>2.15</v>
      </c>
      <c r="B92" s="18">
        <f t="shared" si="6"/>
        <v>6.754424205218055</v>
      </c>
      <c r="C92" s="18">
        <f t="shared" si="7"/>
        <v>0.6465806251566285</v>
      </c>
      <c r="D92" s="18">
        <f t="shared" si="8"/>
        <v>0</v>
      </c>
      <c r="E92" s="18">
        <f t="shared" si="9"/>
        <v>0.7690954478116575</v>
      </c>
      <c r="F92" s="18">
        <f t="shared" si="10"/>
        <v>0.591507807844614</v>
      </c>
      <c r="G92" s="32">
        <f t="shared" si="11"/>
        <v>0.0150098817701932</v>
      </c>
    </row>
    <row r="93" spans="1:7" ht="12.75">
      <c r="A93" s="18">
        <v>2.2</v>
      </c>
      <c r="B93" s="18">
        <f t="shared" si="6"/>
        <v>6.911503837897546</v>
      </c>
      <c r="C93" s="18">
        <f t="shared" si="7"/>
        <v>0.5870829222735323</v>
      </c>
      <c r="D93" s="18">
        <f t="shared" si="8"/>
        <v>0</v>
      </c>
      <c r="E93" s="18">
        <f t="shared" si="9"/>
        <v>0.7095977449285613</v>
      </c>
      <c r="F93" s="18">
        <f t="shared" si="10"/>
        <v>0.5035289596076996</v>
      </c>
      <c r="G93" s="32">
        <f t="shared" si="11"/>
        <v>0.0150098817701932</v>
      </c>
    </row>
    <row r="94" spans="1:7" ht="12.75">
      <c r="A94" s="18">
        <v>2.25</v>
      </c>
      <c r="B94" s="18">
        <f t="shared" si="6"/>
        <v>7.0685834705770345</v>
      </c>
      <c r="C94" s="18">
        <f t="shared" si="7"/>
        <v>0.5131292894275511</v>
      </c>
      <c r="D94" s="18">
        <f t="shared" si="8"/>
        <v>0</v>
      </c>
      <c r="E94" s="18">
        <f t="shared" si="9"/>
        <v>0.6356441120825801</v>
      </c>
      <c r="F94" s="18">
        <f t="shared" si="10"/>
        <v>0.40404343722525166</v>
      </c>
      <c r="G94" s="32">
        <f t="shared" si="11"/>
        <v>0.0150098817701932</v>
      </c>
    </row>
    <row r="95" spans="1:7" ht="12.75">
      <c r="A95" s="18">
        <v>2.3</v>
      </c>
      <c r="B95" s="18">
        <f t="shared" si="6"/>
        <v>7.225663103256523</v>
      </c>
      <c r="C95" s="18">
        <f t="shared" si="7"/>
        <v>0.42654071049738784</v>
      </c>
      <c r="D95" s="18">
        <f t="shared" si="8"/>
        <v>0</v>
      </c>
      <c r="E95" s="18">
        <f t="shared" si="9"/>
        <v>0.5490555331524168</v>
      </c>
      <c r="F95" s="18">
        <f t="shared" si="10"/>
        <v>0.3014619784852847</v>
      </c>
      <c r="G95" s="32">
        <f t="shared" si="11"/>
        <v>0.0150098817701932</v>
      </c>
    </row>
    <row r="96" spans="1:7" ht="12.75">
      <c r="A96" s="18">
        <v>2.35</v>
      </c>
      <c r="B96" s="18">
        <f t="shared" si="6"/>
        <v>7.382742735936014</v>
      </c>
      <c r="C96" s="18">
        <f t="shared" si="7"/>
        <v>0.32944928366732007</v>
      </c>
      <c r="D96" s="18">
        <f t="shared" si="8"/>
        <v>0</v>
      </c>
      <c r="E96" s="18">
        <f t="shared" si="9"/>
        <v>0.45196410632234907</v>
      </c>
      <c r="F96" s="18">
        <f t="shared" si="10"/>
        <v>0.20427155340375966</v>
      </c>
      <c r="G96" s="32">
        <f t="shared" si="11"/>
        <v>0.0150098817701932</v>
      </c>
    </row>
    <row r="97" spans="1:7" ht="12.75">
      <c r="A97" s="18">
        <v>2.4</v>
      </c>
      <c r="B97" s="18">
        <f t="shared" si="6"/>
        <v>7.5398223686155035</v>
      </c>
      <c r="C97" s="18">
        <f t="shared" si="7"/>
        <v>0.224245722093877</v>
      </c>
      <c r="D97" s="18">
        <f t="shared" si="8"/>
        <v>0</v>
      </c>
      <c r="E97" s="18">
        <f t="shared" si="9"/>
        <v>0.34676054474890594</v>
      </c>
      <c r="F97" s="18">
        <f t="shared" si="10"/>
        <v>0.120242875394558</v>
      </c>
      <c r="G97" s="32">
        <f t="shared" si="11"/>
        <v>0.0150098817701932</v>
      </c>
    </row>
    <row r="98" spans="1:7" ht="12.75">
      <c r="A98" s="18">
        <v>2.45</v>
      </c>
      <c r="B98" s="18">
        <f t="shared" si="6"/>
        <v>7.696902001294994</v>
      </c>
      <c r="C98" s="18">
        <f t="shared" si="7"/>
        <v>0.11352048661359883</v>
      </c>
      <c r="D98" s="18">
        <f t="shared" si="8"/>
        <v>0</v>
      </c>
      <c r="E98" s="18">
        <f t="shared" si="9"/>
        <v>0.2360353092686278</v>
      </c>
      <c r="F98" s="18">
        <f t="shared" si="10"/>
        <v>0.055712667221536775</v>
      </c>
      <c r="G98" s="32">
        <f t="shared" si="11"/>
        <v>0.0150098817701932</v>
      </c>
    </row>
    <row r="99" spans="1:7" ht="12.75">
      <c r="A99" s="18">
        <v>2.5</v>
      </c>
      <c r="B99" s="18">
        <f t="shared" si="6"/>
        <v>7.853981633974483</v>
      </c>
      <c r="C99" s="18">
        <f t="shared" si="7"/>
        <v>2.2226471759173755E-16</v>
      </c>
      <c r="D99" s="18">
        <f t="shared" si="8"/>
        <v>0</v>
      </c>
      <c r="E99" s="18">
        <f t="shared" si="9"/>
        <v>0.12251482265502919</v>
      </c>
      <c r="F99" s="18">
        <f t="shared" si="10"/>
        <v>0.015009881770193254</v>
      </c>
      <c r="G99" s="32">
        <f t="shared" si="11"/>
        <v>0.0150098817701932</v>
      </c>
    </row>
    <row r="100" spans="1:7" ht="12.75">
      <c r="A100" s="18">
        <v>2.55</v>
      </c>
      <c r="B100" s="18">
        <f t="shared" si="6"/>
        <v>8.011061266653972</v>
      </c>
      <c r="C100" s="18">
        <f t="shared" si="7"/>
        <v>-0.11352048661359838</v>
      </c>
      <c r="D100" s="18">
        <f t="shared" si="8"/>
        <v>0</v>
      </c>
      <c r="E100" s="18">
        <f t="shared" si="9"/>
        <v>0.008994336041430587</v>
      </c>
      <c r="F100" s="18">
        <f t="shared" si="10"/>
        <v>8.089808082617724E-05</v>
      </c>
      <c r="G100" s="32">
        <f t="shared" si="11"/>
        <v>0.0150098817701932</v>
      </c>
    </row>
    <row r="101" spans="1:7" ht="12.75">
      <c r="A101" s="18">
        <v>2.6</v>
      </c>
      <c r="B101" s="18">
        <f t="shared" si="6"/>
        <v>8.168140899333462</v>
      </c>
      <c r="C101" s="18">
        <f t="shared" si="7"/>
        <v>-0.22424572209387655</v>
      </c>
      <c r="D101" s="18">
        <f t="shared" si="8"/>
        <v>0</v>
      </c>
      <c r="E101" s="18">
        <f t="shared" si="9"/>
        <v>-0.10173089943884758</v>
      </c>
      <c r="F101" s="18">
        <f t="shared" si="10"/>
        <v>0.01034917590063692</v>
      </c>
      <c r="G101" s="32">
        <f t="shared" si="11"/>
        <v>0.0150098817701932</v>
      </c>
    </row>
    <row r="102" spans="1:7" ht="12.75">
      <c r="A102" s="18">
        <v>2.65</v>
      </c>
      <c r="B102" s="18">
        <f t="shared" si="6"/>
        <v>8.32522053201295</v>
      </c>
      <c r="C102" s="18">
        <f t="shared" si="7"/>
        <v>-0.32944928366731907</v>
      </c>
      <c r="D102" s="18">
        <f t="shared" si="8"/>
        <v>0</v>
      </c>
      <c r="E102" s="18">
        <f t="shared" si="9"/>
        <v>-0.2069344610122901</v>
      </c>
      <c r="F102" s="18">
        <f t="shared" si="10"/>
        <v>0.04282187115444701</v>
      </c>
      <c r="G102" s="32">
        <f t="shared" si="11"/>
        <v>0.0150098817701932</v>
      </c>
    </row>
    <row r="103" spans="1:7" ht="12.75">
      <c r="A103" s="18">
        <v>2.7</v>
      </c>
      <c r="B103" s="18">
        <f t="shared" si="6"/>
        <v>8.482300164692441</v>
      </c>
      <c r="C103" s="18">
        <f t="shared" si="7"/>
        <v>-0.42654071049738707</v>
      </c>
      <c r="D103" s="18">
        <f t="shared" si="8"/>
        <v>0</v>
      </c>
      <c r="E103" s="18">
        <f t="shared" si="9"/>
        <v>-0.30402588784235807</v>
      </c>
      <c r="F103" s="18">
        <f t="shared" si="10"/>
        <v>0.09243174047833409</v>
      </c>
      <c r="G103" s="32">
        <f t="shared" si="11"/>
        <v>0.0150098817701932</v>
      </c>
    </row>
    <row r="104" spans="1:7" ht="12.75">
      <c r="A104" s="18">
        <v>2.75</v>
      </c>
      <c r="B104" s="18">
        <f t="shared" si="6"/>
        <v>8.63937979737193</v>
      </c>
      <c r="C104" s="18">
        <f t="shared" si="7"/>
        <v>-0.5131292894275503</v>
      </c>
      <c r="D104" s="18">
        <f t="shared" si="8"/>
        <v>0</v>
      </c>
      <c r="E104" s="18">
        <f t="shared" si="9"/>
        <v>-0.3906144667725213</v>
      </c>
      <c r="F104" s="18">
        <f t="shared" si="10"/>
        <v>0.15257966165198117</v>
      </c>
      <c r="G104" s="32">
        <f t="shared" si="11"/>
        <v>0.0150098817701932</v>
      </c>
    </row>
    <row r="105" spans="1:7" ht="12.75">
      <c r="A105" s="18">
        <v>2.8</v>
      </c>
      <c r="B105" s="18">
        <f t="shared" si="6"/>
        <v>8.79645943005142</v>
      </c>
      <c r="C105" s="18">
        <f t="shared" si="7"/>
        <v>-0.5870829222735325</v>
      </c>
      <c r="D105" s="18">
        <f t="shared" si="8"/>
        <v>0</v>
      </c>
      <c r="E105" s="18">
        <f t="shared" si="9"/>
        <v>-0.46456809961850354</v>
      </c>
      <c r="F105" s="18">
        <f t="shared" si="10"/>
        <v>0.21582351918314782</v>
      </c>
      <c r="G105" s="32">
        <f t="shared" si="11"/>
        <v>0.0150098817701932</v>
      </c>
    </row>
    <row r="106" spans="1:7" ht="12.75">
      <c r="A106" s="18">
        <v>2.85</v>
      </c>
      <c r="B106" s="18">
        <f t="shared" si="6"/>
        <v>8.953539062730911</v>
      </c>
      <c r="C106" s="18">
        <f t="shared" si="7"/>
        <v>-0.6465806251566286</v>
      </c>
      <c r="D106" s="18">
        <f t="shared" si="8"/>
        <v>0</v>
      </c>
      <c r="E106" s="18">
        <f t="shared" si="9"/>
        <v>-0.5240658025015996</v>
      </c>
      <c r="F106" s="18">
        <f t="shared" si="10"/>
        <v>0.2746449653516456</v>
      </c>
      <c r="G106" s="32">
        <f t="shared" si="11"/>
        <v>0.0150098817701932</v>
      </c>
    </row>
    <row r="107" spans="1:7" ht="12.75">
      <c r="A107" s="18">
        <v>2.9</v>
      </c>
      <c r="B107" s="18">
        <f t="shared" si="6"/>
        <v>9.1106186954104</v>
      </c>
      <c r="C107" s="18">
        <f t="shared" si="7"/>
        <v>-0.6901573671703014</v>
      </c>
      <c r="D107" s="18">
        <f t="shared" si="8"/>
        <v>0</v>
      </c>
      <c r="E107" s="18">
        <f t="shared" si="9"/>
        <v>-0.5676425445152724</v>
      </c>
      <c r="F107" s="18">
        <f t="shared" si="10"/>
        <v>0.32221805834377304</v>
      </c>
      <c r="G107" s="32">
        <f t="shared" si="11"/>
        <v>0.0150098817701932</v>
      </c>
    </row>
    <row r="108" spans="1:7" ht="12.75">
      <c r="A108" s="18">
        <v>2.95</v>
      </c>
      <c r="B108" s="18">
        <f t="shared" si="6"/>
        <v>9.26769832808989</v>
      </c>
      <c r="C108" s="18">
        <f t="shared" si="7"/>
        <v>-0.7167401443032603</v>
      </c>
      <c r="D108" s="18">
        <f t="shared" si="8"/>
        <v>0</v>
      </c>
      <c r="E108" s="18">
        <f t="shared" si="9"/>
        <v>-0.5942253216482313</v>
      </c>
      <c r="F108" s="18">
        <f t="shared" si="10"/>
        <v>0.35310373288794394</v>
      </c>
      <c r="G108" s="32">
        <f t="shared" si="11"/>
        <v>0.0150098817701932</v>
      </c>
    </row>
    <row r="109" spans="1:7" ht="12.75">
      <c r="A109" s="18">
        <v>3</v>
      </c>
      <c r="B109" s="18">
        <f t="shared" si="6"/>
        <v>9.42477796076938</v>
      </c>
      <c r="C109" s="18">
        <f t="shared" si="7"/>
        <v>-0.7256744003593117</v>
      </c>
      <c r="D109" s="18">
        <f t="shared" si="8"/>
        <v>0</v>
      </c>
      <c r="E109" s="18">
        <f t="shared" si="9"/>
        <v>-0.6031595777042827</v>
      </c>
      <c r="F109" s="18">
        <f t="shared" si="10"/>
        <v>0.3638014761764087</v>
      </c>
      <c r="G109" s="32">
        <f t="shared" si="11"/>
        <v>0.0150098817701932</v>
      </c>
    </row>
    <row r="110" spans="1:7" ht="12.75">
      <c r="A110" s="18">
        <v>3.05</v>
      </c>
      <c r="B110" s="18">
        <f t="shared" si="6"/>
        <v>9.581857593448868</v>
      </c>
      <c r="C110" s="18">
        <f t="shared" si="7"/>
        <v>-0.7167401443032604</v>
      </c>
      <c r="D110" s="18">
        <f t="shared" si="8"/>
        <v>0</v>
      </c>
      <c r="E110" s="18">
        <f t="shared" si="9"/>
        <v>-0.5942253216482314</v>
      </c>
      <c r="F110" s="18">
        <f t="shared" si="10"/>
        <v>0.35310373288794406</v>
      </c>
      <c r="G110" s="32">
        <f t="shared" si="11"/>
        <v>0.0150098817701932</v>
      </c>
    </row>
    <row r="111" spans="1:7" ht="12.75">
      <c r="A111" s="18">
        <v>3.1</v>
      </c>
      <c r="B111" s="18">
        <f t="shared" si="6"/>
        <v>9.738937226128359</v>
      </c>
      <c r="C111" s="18">
        <f t="shared" si="7"/>
        <v>-0.6901573671703016</v>
      </c>
      <c r="D111" s="18">
        <f t="shared" si="8"/>
        <v>0</v>
      </c>
      <c r="E111" s="18">
        <f t="shared" si="9"/>
        <v>-0.5676425445152726</v>
      </c>
      <c r="F111" s="18">
        <f t="shared" si="10"/>
        <v>0.32221805834377326</v>
      </c>
      <c r="G111" s="32">
        <f t="shared" si="11"/>
        <v>0.0150098817701932</v>
      </c>
    </row>
    <row r="112" spans="1:7" ht="12.75">
      <c r="A112" s="18">
        <v>3.15</v>
      </c>
      <c r="B112" s="18">
        <f t="shared" si="6"/>
        <v>9.896016858807847</v>
      </c>
      <c r="C112" s="18">
        <f t="shared" si="7"/>
        <v>-0.6465806251566288</v>
      </c>
      <c r="D112" s="18">
        <f t="shared" si="8"/>
        <v>0</v>
      </c>
      <c r="E112" s="18">
        <f t="shared" si="9"/>
        <v>-0.5240658025015998</v>
      </c>
      <c r="F112" s="18">
        <f t="shared" si="10"/>
        <v>0.27464496535164584</v>
      </c>
      <c r="G112" s="32">
        <f t="shared" si="11"/>
        <v>0.0150098817701932</v>
      </c>
    </row>
    <row r="113" spans="1:7" ht="12.75">
      <c r="A113" s="18">
        <v>3.2</v>
      </c>
      <c r="B113" s="18">
        <f aca="true" t="shared" si="12" ref="B113:B129">A113*PI()</f>
        <v>10.053096491487338</v>
      </c>
      <c r="C113" s="18">
        <f aca="true" t="shared" si="13" ref="C113:C129">2*$L$50*COS(B113)</f>
        <v>-0.5870829222735329</v>
      </c>
      <c r="D113" s="18">
        <f aca="true" t="shared" si="14" ref="D113:D129">2*$L$51*COS(B113*2)</f>
        <v>0</v>
      </c>
      <c r="E113" s="18">
        <f aca="true" t="shared" si="15" ref="E113:E129">$F$31+D113+C113</f>
        <v>-0.46456809961850387</v>
      </c>
      <c r="F113" s="18">
        <f aca="true" t="shared" si="16" ref="F113:F129">E113^2</f>
        <v>0.21582351918314813</v>
      </c>
      <c r="G113" s="32">
        <f aca="true" t="shared" si="17" ref="G113:G129">$F$31^2</f>
        <v>0.0150098817701932</v>
      </c>
    </row>
    <row r="114" spans="1:7" ht="12.75">
      <c r="A114" s="18">
        <v>3.25</v>
      </c>
      <c r="B114" s="18">
        <f t="shared" si="12"/>
        <v>10.210176124166829</v>
      </c>
      <c r="C114" s="18">
        <f t="shared" si="13"/>
        <v>-0.5131292894275506</v>
      </c>
      <c r="D114" s="18">
        <f t="shared" si="14"/>
        <v>0</v>
      </c>
      <c r="E114" s="18">
        <f t="shared" si="15"/>
        <v>-0.39061446677252165</v>
      </c>
      <c r="F114" s="18">
        <f t="shared" si="16"/>
        <v>0.15257966165198142</v>
      </c>
      <c r="G114" s="32">
        <f t="shared" si="17"/>
        <v>0.0150098817701932</v>
      </c>
    </row>
    <row r="115" spans="1:7" ht="12.75">
      <c r="A115" s="18">
        <v>3.3</v>
      </c>
      <c r="B115" s="18">
        <f t="shared" si="12"/>
        <v>10.367255756846317</v>
      </c>
      <c r="C115" s="18">
        <f t="shared" si="13"/>
        <v>-0.42654071049738745</v>
      </c>
      <c r="D115" s="18">
        <f t="shared" si="14"/>
        <v>0</v>
      </c>
      <c r="E115" s="18">
        <f t="shared" si="15"/>
        <v>-0.3040258878423585</v>
      </c>
      <c r="F115" s="18">
        <f t="shared" si="16"/>
        <v>0.09243174047833436</v>
      </c>
      <c r="G115" s="32">
        <f t="shared" si="17"/>
        <v>0.0150098817701932</v>
      </c>
    </row>
    <row r="116" spans="1:7" ht="12.75">
      <c r="A116" s="18">
        <v>3.35</v>
      </c>
      <c r="B116" s="18">
        <f t="shared" si="12"/>
        <v>10.524335389525808</v>
      </c>
      <c r="C116" s="18">
        <f t="shared" si="13"/>
        <v>-0.32944928366731957</v>
      </c>
      <c r="D116" s="18">
        <f t="shared" si="14"/>
        <v>0</v>
      </c>
      <c r="E116" s="18">
        <f t="shared" si="15"/>
        <v>-0.2069344610122906</v>
      </c>
      <c r="F116" s="18">
        <f t="shared" si="16"/>
        <v>0.042821871154447216</v>
      </c>
      <c r="G116" s="32">
        <f t="shared" si="17"/>
        <v>0.0150098817701932</v>
      </c>
    </row>
    <row r="117" spans="1:7" ht="12.75">
      <c r="A117" s="18">
        <v>3.4</v>
      </c>
      <c r="B117" s="18">
        <f t="shared" si="12"/>
        <v>10.681415022205297</v>
      </c>
      <c r="C117" s="18">
        <f t="shared" si="13"/>
        <v>-0.22424572209387708</v>
      </c>
      <c r="D117" s="18">
        <f t="shared" si="14"/>
        <v>0</v>
      </c>
      <c r="E117" s="18">
        <f t="shared" si="15"/>
        <v>-0.10173089943884811</v>
      </c>
      <c r="F117" s="18">
        <f t="shared" si="16"/>
        <v>0.010349175900637027</v>
      </c>
      <c r="G117" s="32">
        <f t="shared" si="17"/>
        <v>0.0150098817701932</v>
      </c>
    </row>
    <row r="118" spans="1:7" ht="12.75">
      <c r="A118" s="18">
        <v>3.45</v>
      </c>
      <c r="B118" s="18">
        <f t="shared" si="12"/>
        <v>10.838494654884787</v>
      </c>
      <c r="C118" s="18">
        <f t="shared" si="13"/>
        <v>-0.11352048661359891</v>
      </c>
      <c r="D118" s="18">
        <f t="shared" si="14"/>
        <v>0</v>
      </c>
      <c r="E118" s="18">
        <f t="shared" si="15"/>
        <v>0.00899433604143006</v>
      </c>
      <c r="F118" s="18">
        <f t="shared" si="16"/>
        <v>8.089808082616775E-05</v>
      </c>
      <c r="G118" s="32">
        <f t="shared" si="17"/>
        <v>0.0150098817701932</v>
      </c>
    </row>
    <row r="119" spans="1:7" ht="12.75">
      <c r="A119" s="18">
        <v>3.5</v>
      </c>
      <c r="B119" s="18">
        <f t="shared" si="12"/>
        <v>10.995574287564276</v>
      </c>
      <c r="C119" s="18">
        <f t="shared" si="13"/>
        <v>-3.1117060462843254E-16</v>
      </c>
      <c r="D119" s="18">
        <f t="shared" si="14"/>
        <v>0</v>
      </c>
      <c r="E119" s="18">
        <f t="shared" si="15"/>
        <v>0.12251482265502867</v>
      </c>
      <c r="F119" s="18">
        <f t="shared" si="16"/>
        <v>0.015009881770193126</v>
      </c>
      <c r="G119" s="32">
        <f t="shared" si="17"/>
        <v>0.0150098817701932</v>
      </c>
    </row>
    <row r="120" spans="1:7" ht="12.75">
      <c r="A120" s="18">
        <v>3.55</v>
      </c>
      <c r="B120" s="18">
        <f t="shared" si="12"/>
        <v>11.152653920243765</v>
      </c>
      <c r="C120" s="18">
        <f t="shared" si="13"/>
        <v>0.1135204866135983</v>
      </c>
      <c r="D120" s="18">
        <f t="shared" si="14"/>
        <v>0</v>
      </c>
      <c r="E120" s="18">
        <f t="shared" si="15"/>
        <v>0.23603530926862726</v>
      </c>
      <c r="F120" s="18">
        <f t="shared" si="16"/>
        <v>0.05571266722153652</v>
      </c>
      <c r="G120" s="32">
        <f t="shared" si="17"/>
        <v>0.0150098817701932</v>
      </c>
    </row>
    <row r="121" spans="1:7" ht="12.75">
      <c r="A121" s="18">
        <v>3.6</v>
      </c>
      <c r="B121" s="18">
        <f t="shared" si="12"/>
        <v>11.309733552923255</v>
      </c>
      <c r="C121" s="18">
        <f t="shared" si="13"/>
        <v>0.22424572209387647</v>
      </c>
      <c r="D121" s="18">
        <f t="shared" si="14"/>
        <v>0</v>
      </c>
      <c r="E121" s="18">
        <f t="shared" si="15"/>
        <v>0.34676054474890544</v>
      </c>
      <c r="F121" s="18">
        <f t="shared" si="16"/>
        <v>0.12024287539455765</v>
      </c>
      <c r="G121" s="32">
        <f t="shared" si="17"/>
        <v>0.0150098817701932</v>
      </c>
    </row>
    <row r="122" spans="1:7" ht="12.75">
      <c r="A122" s="18">
        <v>3.65</v>
      </c>
      <c r="B122" s="18">
        <f t="shared" si="12"/>
        <v>11.466813185602744</v>
      </c>
      <c r="C122" s="18">
        <f t="shared" si="13"/>
        <v>0.329449283667319</v>
      </c>
      <c r="D122" s="18">
        <f t="shared" si="14"/>
        <v>0</v>
      </c>
      <c r="E122" s="18">
        <f t="shared" si="15"/>
        <v>0.45196410632234796</v>
      </c>
      <c r="F122" s="18">
        <f t="shared" si="16"/>
        <v>0.20427155340375866</v>
      </c>
      <c r="G122" s="32">
        <f t="shared" si="17"/>
        <v>0.0150098817701932</v>
      </c>
    </row>
    <row r="123" spans="1:7" ht="12.75">
      <c r="A123" s="18">
        <v>3.7</v>
      </c>
      <c r="B123" s="18">
        <f t="shared" si="12"/>
        <v>11.623892818282235</v>
      </c>
      <c r="C123" s="18">
        <f t="shared" si="13"/>
        <v>0.42654071049738695</v>
      </c>
      <c r="D123" s="18">
        <f t="shared" si="14"/>
        <v>0</v>
      </c>
      <c r="E123" s="18">
        <f t="shared" si="15"/>
        <v>0.549055533152416</v>
      </c>
      <c r="F123" s="18">
        <f t="shared" si="16"/>
        <v>0.3014619784852837</v>
      </c>
      <c r="G123" s="32">
        <f t="shared" si="17"/>
        <v>0.0150098817701932</v>
      </c>
    </row>
    <row r="124" spans="1:7" ht="12.75">
      <c r="A124" s="18">
        <v>3.75</v>
      </c>
      <c r="B124" s="18">
        <f t="shared" si="12"/>
        <v>11.780972450961723</v>
      </c>
      <c r="C124" s="18">
        <f t="shared" si="13"/>
        <v>0.5131292894275502</v>
      </c>
      <c r="D124" s="18">
        <f t="shared" si="14"/>
        <v>0</v>
      </c>
      <c r="E124" s="18">
        <f t="shared" si="15"/>
        <v>0.6356441120825792</v>
      </c>
      <c r="F124" s="18">
        <f t="shared" si="16"/>
        <v>0.4040434372252505</v>
      </c>
      <c r="G124" s="32">
        <f t="shared" si="17"/>
        <v>0.0150098817701932</v>
      </c>
    </row>
    <row r="125" spans="1:7" ht="12.75">
      <c r="A125" s="18">
        <v>3.8</v>
      </c>
      <c r="B125" s="18">
        <f t="shared" si="12"/>
        <v>11.938052083641214</v>
      </c>
      <c r="C125" s="18">
        <f t="shared" si="13"/>
        <v>0.5870829222735324</v>
      </c>
      <c r="D125" s="18">
        <f t="shared" si="14"/>
        <v>0</v>
      </c>
      <c r="E125" s="18">
        <f t="shared" si="15"/>
        <v>0.7095977449285614</v>
      </c>
      <c r="F125" s="18">
        <f t="shared" si="16"/>
        <v>0.5035289596076997</v>
      </c>
      <c r="G125" s="32">
        <f t="shared" si="17"/>
        <v>0.0150098817701932</v>
      </c>
    </row>
    <row r="126" spans="1:7" ht="12.75">
      <c r="A126" s="18">
        <v>3.85</v>
      </c>
      <c r="B126" s="18">
        <f t="shared" si="12"/>
        <v>12.095131716320704</v>
      </c>
      <c r="C126" s="18">
        <f t="shared" si="13"/>
        <v>0.6465806251566285</v>
      </c>
      <c r="D126" s="18">
        <f t="shared" si="14"/>
        <v>0</v>
      </c>
      <c r="E126" s="18">
        <f t="shared" si="15"/>
        <v>0.7690954478116575</v>
      </c>
      <c r="F126" s="18">
        <f t="shared" si="16"/>
        <v>0.591507807844614</v>
      </c>
      <c r="G126" s="32">
        <f t="shared" si="17"/>
        <v>0.0150098817701932</v>
      </c>
    </row>
    <row r="127" spans="1:7" ht="12.75">
      <c r="A127" s="18">
        <v>3.9</v>
      </c>
      <c r="B127" s="18">
        <f t="shared" si="12"/>
        <v>12.252211349000193</v>
      </c>
      <c r="C127" s="18">
        <f t="shared" si="13"/>
        <v>0.6901573671703014</v>
      </c>
      <c r="D127" s="18">
        <f t="shared" si="14"/>
        <v>0</v>
      </c>
      <c r="E127" s="18">
        <f t="shared" si="15"/>
        <v>0.8126721898253304</v>
      </c>
      <c r="F127" s="18">
        <f t="shared" si="16"/>
        <v>0.6604360881154978</v>
      </c>
      <c r="G127" s="32">
        <f t="shared" si="17"/>
        <v>0.0150098817701932</v>
      </c>
    </row>
    <row r="128" spans="1:7" ht="12.75">
      <c r="A128" s="18">
        <v>3.95</v>
      </c>
      <c r="B128" s="18">
        <f t="shared" si="12"/>
        <v>12.409290981679684</v>
      </c>
      <c r="C128" s="18">
        <f t="shared" si="13"/>
        <v>0.7167401443032603</v>
      </c>
      <c r="D128" s="18">
        <f t="shared" si="14"/>
        <v>0</v>
      </c>
      <c r="E128" s="18">
        <f t="shared" si="15"/>
        <v>0.8392549669582893</v>
      </c>
      <c r="F128" s="18">
        <f t="shared" si="16"/>
        <v>0.7043488995641592</v>
      </c>
      <c r="G128" s="32">
        <f t="shared" si="17"/>
        <v>0.0150098817701932</v>
      </c>
    </row>
    <row r="129" spans="1:7" ht="12.75">
      <c r="A129" s="18">
        <v>4</v>
      </c>
      <c r="B129" s="18">
        <f t="shared" si="12"/>
        <v>12.566370614359172</v>
      </c>
      <c r="C129" s="18">
        <f t="shared" si="13"/>
        <v>0.7256744003593117</v>
      </c>
      <c r="D129" s="18">
        <f t="shared" si="14"/>
        <v>0</v>
      </c>
      <c r="E129" s="18">
        <f t="shared" si="15"/>
        <v>0.8481892230143407</v>
      </c>
      <c r="F129" s="18">
        <f t="shared" si="16"/>
        <v>0.719424958037671</v>
      </c>
      <c r="G129" s="32">
        <f t="shared" si="17"/>
        <v>0.0150098817701932</v>
      </c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29"/>
  <sheetViews>
    <sheetView zoomScale="85" zoomScaleNormal="85" workbookViewId="0" topLeftCell="A1">
      <selection activeCell="M34" sqref="M34"/>
    </sheetView>
  </sheetViews>
  <sheetFormatPr defaultColWidth="9.140625" defaultRowHeight="12.75"/>
  <cols>
    <col min="2" max="2" width="15.140625" style="0" customWidth="1"/>
    <col min="3" max="3" width="10.7109375" style="0" bestFit="1" customWidth="1"/>
    <col min="4" max="4" width="24.7109375" style="0" customWidth="1"/>
    <col min="6" max="6" width="12.28125" style="0" bestFit="1" customWidth="1"/>
    <col min="7" max="7" width="24.57421875" style="0" customWidth="1"/>
    <col min="8" max="8" width="13.00390625" style="0" bestFit="1" customWidth="1"/>
    <col min="11" max="11" width="6.421875" style="0" customWidth="1"/>
  </cols>
  <sheetData>
    <row r="1" spans="1:14" ht="39.75" customHeight="1">
      <c r="A1" s="15"/>
      <c r="B1" s="15"/>
      <c r="C1" s="10"/>
      <c r="D1" s="4" t="s">
        <v>36</v>
      </c>
      <c r="E1" s="11">
        <f>E15*0.01</f>
        <v>0.45</v>
      </c>
      <c r="F1" s="6"/>
      <c r="G1" s="4" t="s">
        <v>0</v>
      </c>
      <c r="H1" s="22">
        <f>E18*0.02+0.00000000001</f>
        <v>1E-11</v>
      </c>
      <c r="I1" s="15"/>
      <c r="J1" s="15"/>
      <c r="K1" s="15"/>
      <c r="L1" s="15"/>
      <c r="M1" s="15"/>
      <c r="N1" s="15"/>
    </row>
    <row r="2" spans="1:14" ht="39.75" customHeight="1">
      <c r="A2" s="15"/>
      <c r="B2" s="15"/>
      <c r="C2" s="10"/>
      <c r="D2" s="4" t="s">
        <v>37</v>
      </c>
      <c r="E2" s="11">
        <f>E16*0.01</f>
        <v>0.3</v>
      </c>
      <c r="F2" s="6"/>
      <c r="G2" s="4" t="s">
        <v>1</v>
      </c>
      <c r="H2" s="22">
        <f>E19*0.02</f>
        <v>0</v>
      </c>
      <c r="I2" s="15"/>
      <c r="J2" s="15"/>
      <c r="K2" s="15"/>
      <c r="L2" s="15"/>
      <c r="M2" s="15"/>
      <c r="N2" s="15"/>
    </row>
    <row r="3" spans="1:14" ht="39.75" customHeight="1">
      <c r="A3" s="15"/>
      <c r="B3" s="15"/>
      <c r="C3" s="10"/>
      <c r="D3" s="4" t="s">
        <v>2</v>
      </c>
      <c r="E3" s="11">
        <f>E17*0.02</f>
        <v>0.1</v>
      </c>
      <c r="F3" s="6"/>
      <c r="G3" s="4" t="s">
        <v>33</v>
      </c>
      <c r="H3" s="11">
        <f>E20*0.02</f>
        <v>0.6</v>
      </c>
      <c r="I3" s="15"/>
      <c r="J3" s="15"/>
      <c r="K3" s="15"/>
      <c r="L3" s="15"/>
      <c r="M3" s="15"/>
      <c r="N3" s="15"/>
    </row>
    <row r="4" spans="1:14" ht="39.75" customHeight="1">
      <c r="A4" s="15"/>
      <c r="B4" s="15"/>
      <c r="C4" s="10"/>
      <c r="D4" s="10"/>
      <c r="E4" s="10"/>
      <c r="F4" s="13"/>
      <c r="G4" s="4" t="s">
        <v>34</v>
      </c>
      <c r="H4" s="11">
        <f>IF(E21=1,193,248)</f>
        <v>193</v>
      </c>
      <c r="I4" s="15"/>
      <c r="J4" s="29" t="s">
        <v>24</v>
      </c>
      <c r="K4" s="15"/>
      <c r="L4" s="15"/>
      <c r="M4" s="15"/>
      <c r="N4" s="15"/>
    </row>
    <row r="5" spans="1:14" ht="12.75">
      <c r="A5" s="15"/>
      <c r="B5" s="15"/>
      <c r="C5" s="10"/>
      <c r="D5" s="10"/>
      <c r="E5" s="10"/>
      <c r="F5" s="10"/>
      <c r="G5" s="17"/>
      <c r="H5" s="10"/>
      <c r="I5" s="15"/>
      <c r="K5" s="15"/>
      <c r="L5" s="15"/>
      <c r="M5" s="15"/>
      <c r="N5" s="15"/>
    </row>
    <row r="6" spans="1:14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29" ht="18">
      <c r="A7" s="15"/>
      <c r="B7" s="19" t="s">
        <v>3</v>
      </c>
      <c r="C7" s="19"/>
      <c r="D7" s="19" t="s">
        <v>4</v>
      </c>
      <c r="E7" s="19"/>
      <c r="F7" s="19" t="s">
        <v>5</v>
      </c>
      <c r="G7" s="19"/>
      <c r="H7" s="19"/>
      <c r="I7" s="24" t="s">
        <v>48</v>
      </c>
      <c r="J7" s="15"/>
      <c r="K7" s="15"/>
      <c r="L7" s="15"/>
      <c r="M7" s="15"/>
      <c r="N7" s="15"/>
      <c r="AC7" t="s">
        <v>6</v>
      </c>
    </row>
    <row r="8" spans="1:14" ht="12.75">
      <c r="A8" s="15"/>
      <c r="B8" s="19">
        <f>(E1-E2)/E1</f>
        <v>0.33333333333333337</v>
      </c>
      <c r="C8" s="19"/>
      <c r="D8" s="19">
        <f>($B$8*(SIN(PI()*$B$8)/(PI()*$B$8)))*(1+SQRT(E3))</f>
        <v>0.36283720018077814</v>
      </c>
      <c r="E8" s="19"/>
      <c r="F8" s="19">
        <f>($B$8*(SIN(2*PI()*$B$8)/(2*PI()*$B$8)))*(1+SQRT(E3))</f>
        <v>0.18141860009038904</v>
      </c>
      <c r="G8" s="19"/>
      <c r="H8" s="19"/>
      <c r="I8" s="15"/>
      <c r="J8" s="15"/>
      <c r="K8" s="15"/>
      <c r="L8" s="15"/>
      <c r="M8" s="15"/>
      <c r="N8" s="15"/>
    </row>
    <row r="9" spans="1:14" ht="12.75">
      <c r="A9" s="15"/>
      <c r="B9" s="19" t="s">
        <v>16</v>
      </c>
      <c r="C9" s="15"/>
      <c r="D9" s="15"/>
      <c r="E9" s="15"/>
      <c r="F9" s="15"/>
      <c r="G9" s="19" t="s">
        <v>17</v>
      </c>
      <c r="H9" s="15"/>
      <c r="I9" s="15"/>
      <c r="J9" s="15"/>
      <c r="K9" s="15"/>
      <c r="L9" s="15"/>
      <c r="M9" s="15"/>
      <c r="N9" s="15"/>
    </row>
    <row r="10" spans="1:14" ht="12.75">
      <c r="A10" s="15"/>
      <c r="B10" s="19">
        <f>(E2)/E1</f>
        <v>0.6666666666666666</v>
      </c>
      <c r="C10" s="15"/>
      <c r="D10" s="15"/>
      <c r="E10" s="15"/>
      <c r="F10" s="15"/>
      <c r="G10" s="20">
        <f>H1*(E1-E2)/E1</f>
        <v>3.3333333333333335E-12</v>
      </c>
      <c r="H10" s="15"/>
      <c r="I10" s="15"/>
      <c r="J10" s="15"/>
      <c r="K10" s="15"/>
      <c r="L10" s="15"/>
      <c r="M10" s="15"/>
      <c r="N10" s="15"/>
    </row>
    <row r="11" spans="1:14" ht="12.75">
      <c r="A11" s="15"/>
      <c r="B11" s="19"/>
      <c r="C11" s="19"/>
      <c r="D11" s="15"/>
      <c r="E11" s="21"/>
      <c r="F11" s="19"/>
      <c r="G11" s="19"/>
      <c r="H11" s="15"/>
      <c r="I11" s="15"/>
      <c r="J11" s="15"/>
      <c r="K11" s="15"/>
      <c r="L11" s="15"/>
      <c r="M11" s="15"/>
      <c r="N11" s="15"/>
    </row>
    <row r="12" spans="1:14" ht="12.75">
      <c r="A12" s="15"/>
      <c r="B12" s="19" t="s">
        <v>7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12.75">
      <c r="A13" s="15"/>
      <c r="B13" s="20">
        <f>ABS(($F$8-(1-SQRT($H$2))*($H$1*$B$8)*(SIN(PI()*2*$H$1*$B$8)/(PI()*2*$H$1*$B$8)))/1)</f>
        <v>0.1814186000870557</v>
      </c>
      <c r="C13" s="20">
        <f>($D$8-(1-SQRT($H$2))*($H$1*$B$8)*(SIN(PI()*$H$1*$B$8)/(PI()*$H$1*$B$8)))/1</f>
        <v>0.3628372001774448</v>
      </c>
      <c r="D13" s="20">
        <f>((1-($H$1)*(1-SQRT($H$2)))*1)*((1+SQRT($E$3))*$B$8-SQRT($E$3))</f>
        <v>0.1225148226542163</v>
      </c>
      <c r="E13" s="20">
        <f>($D$8-(1-SQRT($H$2))*($H$1*$B$8)*(SIN(PI()*$H$1*$B$8)/(PI()*$H$1*$B$8)))/1</f>
        <v>0.3628372001774448</v>
      </c>
      <c r="F13" s="20">
        <f>ABS(($F$8-(1-SQRT($H$2))*($H$1*$B$8)*(SIN(PI()*2*$H$1*$B$8)/(PI()*2*$H$1*$B$8)))/1)</f>
        <v>0.1814186000870557</v>
      </c>
      <c r="G13" s="19"/>
      <c r="H13" s="15"/>
      <c r="I13" s="15"/>
      <c r="J13" s="15"/>
      <c r="K13" s="15"/>
      <c r="L13" s="15"/>
      <c r="M13" s="15"/>
      <c r="N13" s="15"/>
    </row>
    <row r="14" spans="1:14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2.75">
      <c r="A15" s="15"/>
      <c r="B15" s="15"/>
      <c r="C15" s="15"/>
      <c r="D15" s="19" t="s">
        <v>11</v>
      </c>
      <c r="E15" s="19">
        <v>45</v>
      </c>
      <c r="F15" s="19"/>
      <c r="G15" s="15"/>
      <c r="H15" s="15"/>
      <c r="I15" s="15"/>
      <c r="J15" s="15"/>
      <c r="K15" s="15"/>
      <c r="L15" s="15"/>
      <c r="M15" s="15"/>
      <c r="N15" s="15"/>
    </row>
    <row r="16" spans="1:14" ht="12.75">
      <c r="A16" s="15"/>
      <c r="B16" s="15"/>
      <c r="C16" s="15"/>
      <c r="D16" s="19" t="s">
        <v>25</v>
      </c>
      <c r="E16" s="19">
        <v>30</v>
      </c>
      <c r="F16" s="19">
        <f>E16*0.1</f>
        <v>3</v>
      </c>
      <c r="G16" s="15"/>
      <c r="H16" s="15"/>
      <c r="I16" s="15"/>
      <c r="J16" s="15"/>
      <c r="K16" s="15"/>
      <c r="L16" s="15"/>
      <c r="M16" s="15"/>
      <c r="N16" s="15"/>
    </row>
    <row r="17" spans="1:14" ht="12.75">
      <c r="A17" s="15"/>
      <c r="B17" s="15"/>
      <c r="C17" s="15"/>
      <c r="D17" s="19" t="s">
        <v>13</v>
      </c>
      <c r="E17" s="19">
        <v>5</v>
      </c>
      <c r="F17" s="19"/>
      <c r="G17" s="15"/>
      <c r="H17" s="15"/>
      <c r="I17" s="15"/>
      <c r="J17" s="15"/>
      <c r="K17" s="15"/>
      <c r="L17" s="15"/>
      <c r="M17" s="15"/>
      <c r="N17" s="15"/>
    </row>
    <row r="18" spans="1:14" ht="12.75">
      <c r="A18" s="15"/>
      <c r="B18" s="15"/>
      <c r="C18" s="15"/>
      <c r="D18" s="19" t="s">
        <v>14</v>
      </c>
      <c r="E18" s="19">
        <v>0</v>
      </c>
      <c r="F18" s="19"/>
      <c r="G18" s="15"/>
      <c r="H18" s="15"/>
      <c r="I18" s="15"/>
      <c r="J18" s="15"/>
      <c r="K18" s="15"/>
      <c r="L18" s="15"/>
      <c r="M18" s="15"/>
      <c r="N18" s="15"/>
    </row>
    <row r="19" spans="1:14" ht="12.75">
      <c r="A19" s="15"/>
      <c r="B19" s="15"/>
      <c r="C19" s="15"/>
      <c r="D19" s="19" t="s">
        <v>15</v>
      </c>
      <c r="E19" s="19">
        <v>0</v>
      </c>
      <c r="F19" s="19"/>
      <c r="G19" s="15"/>
      <c r="H19" s="15"/>
      <c r="I19" s="15"/>
      <c r="J19" s="15"/>
      <c r="K19" s="15"/>
      <c r="L19" s="15"/>
      <c r="M19" s="15"/>
      <c r="N19" s="15"/>
    </row>
    <row r="20" spans="1:14" ht="12.75">
      <c r="A20" s="15"/>
      <c r="B20" s="15"/>
      <c r="C20" s="15"/>
      <c r="D20" s="19" t="s">
        <v>32</v>
      </c>
      <c r="E20" s="19">
        <v>30</v>
      </c>
      <c r="F20" s="19"/>
      <c r="G20" s="15"/>
      <c r="H20" s="15"/>
      <c r="I20" s="15"/>
      <c r="J20" s="15"/>
      <c r="K20" s="15"/>
      <c r="L20" s="15"/>
      <c r="M20" s="15"/>
      <c r="N20" s="15"/>
    </row>
    <row r="21" spans="1:14" ht="12.75">
      <c r="A21" s="15"/>
      <c r="B21" s="19"/>
      <c r="C21" s="15"/>
      <c r="D21" s="28" t="s">
        <v>35</v>
      </c>
      <c r="E21" s="28">
        <v>1</v>
      </c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2.75">
      <c r="A22" s="15"/>
      <c r="B22" s="15"/>
      <c r="C22" s="15"/>
      <c r="D22" s="28" t="s">
        <v>38</v>
      </c>
      <c r="E22" s="28">
        <f>(H3/H4)</f>
        <v>0.0031088082901554403</v>
      </c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2.75">
      <c r="A23" s="15"/>
      <c r="B23" s="15"/>
      <c r="C23" s="15"/>
      <c r="D23" s="28" t="s">
        <v>39</v>
      </c>
      <c r="E23" s="28">
        <f>E22*2</f>
        <v>0.0062176165803108805</v>
      </c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2.75">
      <c r="A24" s="15"/>
      <c r="B24" s="15"/>
      <c r="C24" s="15"/>
      <c r="D24" s="28" t="s">
        <v>40</v>
      </c>
      <c r="E24" s="28">
        <f>1/(E1*1000)</f>
        <v>0.0022222222222222222</v>
      </c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2.75">
      <c r="A25" s="15"/>
      <c r="B25" s="15"/>
      <c r="C25" s="15"/>
      <c r="D25" s="28" t="s">
        <v>41</v>
      </c>
      <c r="E25" s="28">
        <f>E24*2</f>
        <v>0.0044444444444444444</v>
      </c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5.75">
      <c r="A31" s="15"/>
      <c r="B31" s="15"/>
      <c r="C31" s="15"/>
      <c r="D31" s="25" t="s">
        <v>8</v>
      </c>
      <c r="E31" s="26"/>
      <c r="F31" s="27">
        <f>(1-($H$1)*(1-SQRT($H$2)))*((1+SQRT($E$3))*$B$8-SQRT($E$3))</f>
        <v>0.1225148226542163</v>
      </c>
      <c r="G31" s="15"/>
      <c r="H31" s="15"/>
      <c r="I31" s="15"/>
      <c r="J31" s="15"/>
      <c r="K31" s="15"/>
      <c r="L31" s="15"/>
      <c r="M31" s="15"/>
      <c r="N31" s="15"/>
    </row>
    <row r="32" spans="1:14" ht="15.75">
      <c r="A32" s="15"/>
      <c r="B32" s="15"/>
      <c r="C32" s="15"/>
      <c r="D32" s="25" t="s">
        <v>9</v>
      </c>
      <c r="E32" s="26"/>
      <c r="F32" s="27">
        <f>($D$8-(1-SQRT($H$2))*($H$1*$B$8)*(SIN(PI()*$H$1*$B$8)/(PI()*$H$1*$B$8)))/1</f>
        <v>0.3628372001774448</v>
      </c>
      <c r="G32" s="15"/>
      <c r="H32" s="15"/>
      <c r="I32" s="15"/>
      <c r="J32" s="15"/>
      <c r="K32" s="15"/>
      <c r="L32" s="15"/>
      <c r="M32" s="15"/>
      <c r="N32" s="15"/>
    </row>
    <row r="33" spans="1:14" ht="15.75">
      <c r="A33" s="15"/>
      <c r="B33" s="15"/>
      <c r="C33" s="15"/>
      <c r="D33" s="25" t="s">
        <v>10</v>
      </c>
      <c r="E33" s="26"/>
      <c r="F33" s="27">
        <f>($F$8-(1-SQRT($H$2))*($H$1*$B$8)*(SIN(PI()*2*$H$1*$B$8)/(PI()*2*$H$1*$B$8)))/1</f>
        <v>0.1814186000870557</v>
      </c>
      <c r="G33" s="15"/>
      <c r="H33" s="15"/>
      <c r="I33" s="35" t="s">
        <v>47</v>
      </c>
      <c r="J33" s="15"/>
      <c r="K33" s="15"/>
      <c r="L33" s="15"/>
      <c r="M33" s="15"/>
      <c r="N33" s="15"/>
    </row>
    <row r="34" spans="1:14" ht="12.75">
      <c r="A34" s="15"/>
      <c r="B34" s="15"/>
      <c r="C34" s="15"/>
      <c r="D34" s="15"/>
      <c r="E34" s="15"/>
      <c r="F34" s="15"/>
      <c r="G34" s="15"/>
      <c r="H34" s="15"/>
      <c r="I34" s="35" t="s">
        <v>46</v>
      </c>
      <c r="J34" s="15"/>
      <c r="K34" s="15"/>
      <c r="L34" s="15"/>
      <c r="M34" s="15"/>
      <c r="N34" s="15"/>
    </row>
    <row r="35" spans="1:14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2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V43" s="8"/>
      <c r="W43" s="9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6" spans="3:12" ht="12.75">
      <c r="C46" s="23"/>
      <c r="D46" s="23"/>
      <c r="I46" s="30"/>
      <c r="J46" s="18" t="s">
        <v>44</v>
      </c>
      <c r="K46" s="30"/>
      <c r="L46" s="30" t="str">
        <f>IF($J$47=1,"Coherent","Incoherent")</f>
        <v>Coherent</v>
      </c>
    </row>
    <row r="47" spans="9:12" ht="12.75">
      <c r="I47" s="30"/>
      <c r="J47" s="33">
        <v>1</v>
      </c>
      <c r="K47" s="30"/>
      <c r="L47" s="31" t="s">
        <v>42</v>
      </c>
    </row>
    <row r="48" spans="1:13" ht="12.75">
      <c r="A48" s="18"/>
      <c r="B48" s="18"/>
      <c r="C48" s="18" t="s">
        <v>29</v>
      </c>
      <c r="D48" t="s">
        <v>30</v>
      </c>
      <c r="E48" s="18" t="s">
        <v>27</v>
      </c>
      <c r="F48" s="18" t="s">
        <v>28</v>
      </c>
      <c r="G48" t="s">
        <v>31</v>
      </c>
      <c r="I48" s="30"/>
      <c r="L48" s="34" t="s">
        <v>43</v>
      </c>
      <c r="M48" s="30"/>
    </row>
    <row r="49" spans="1:12" ht="12.75">
      <c r="A49" s="18">
        <v>0</v>
      </c>
      <c r="B49" s="18">
        <f aca="true" t="shared" si="0" ref="B49:B80">A49*PI()</f>
        <v>0</v>
      </c>
      <c r="C49" s="18">
        <f aca="true" t="shared" si="1" ref="C49:C80">2*$L$50*COS(B49)</f>
        <v>0.7256744003548896</v>
      </c>
      <c r="D49" s="18">
        <f aca="true" t="shared" si="2" ref="D49:D80">2*$L$51*COS(B49*2)</f>
        <v>0</v>
      </c>
      <c r="E49" s="18">
        <f aca="true" t="shared" si="3" ref="E49:E80">$F$31+D49+C49</f>
        <v>0.8481892230091059</v>
      </c>
      <c r="F49" s="18">
        <f aca="true" t="shared" si="4" ref="F49:F80">E49^2</f>
        <v>0.7194249580287908</v>
      </c>
      <c r="G49" s="32">
        <f>$F$31^1</f>
        <v>0.1225148226542163</v>
      </c>
      <c r="I49" s="30"/>
      <c r="K49" s="30">
        <v>0</v>
      </c>
      <c r="L49" s="18">
        <v>1</v>
      </c>
    </row>
    <row r="50" spans="1:12" ht="12.75">
      <c r="A50" s="18">
        <v>0.05</v>
      </c>
      <c r="B50" s="18">
        <f t="shared" si="0"/>
        <v>0.15707963267948966</v>
      </c>
      <c r="C50" s="18">
        <f t="shared" si="1"/>
        <v>0.7167401442988925</v>
      </c>
      <c r="D50" s="18">
        <f t="shared" si="2"/>
        <v>0</v>
      </c>
      <c r="E50" s="18">
        <f t="shared" si="3"/>
        <v>0.8392549669531089</v>
      </c>
      <c r="F50" s="18">
        <f t="shared" si="4"/>
        <v>0.7043488995554639</v>
      </c>
      <c r="G50" s="32">
        <f aca="true" t="shared" si="5" ref="G50:G113">$F$31^1</f>
        <v>0.1225148226542163</v>
      </c>
      <c r="I50" s="30"/>
      <c r="K50" s="30">
        <v>1</v>
      </c>
      <c r="L50" s="18">
        <f>IF($J$47=1,(IF($E$24&lt;$E$22,$F$32,0)),(IF($E$24&lt;$E$23,((1-($E$24*(1/$E$23)))*$F$32),0)))</f>
        <v>0.3628372001774448</v>
      </c>
    </row>
    <row r="51" spans="1:12" ht="12.75">
      <c r="A51" s="18">
        <v>0.1</v>
      </c>
      <c r="B51" s="18">
        <f t="shared" si="0"/>
        <v>0.3141592653589793</v>
      </c>
      <c r="C51" s="18">
        <f t="shared" si="1"/>
        <v>0.6901573671660959</v>
      </c>
      <c r="D51" s="18">
        <f t="shared" si="2"/>
        <v>0</v>
      </c>
      <c r="E51" s="18">
        <f t="shared" si="3"/>
        <v>0.8126721898203122</v>
      </c>
      <c r="F51" s="18">
        <f t="shared" si="4"/>
        <v>0.6604360881073416</v>
      </c>
      <c r="G51" s="32">
        <f t="shared" si="5"/>
        <v>0.1225148226542163</v>
      </c>
      <c r="I51" s="30"/>
      <c r="J51" s="18"/>
      <c r="K51" s="30">
        <v>2</v>
      </c>
      <c r="L51" s="18">
        <f>IF($J$47=1,(IF($E$25&lt;$E$22,$F$33,0)),(IF($E$25&lt;$E$23,(1-($E$25*(1/$E$23)))*$F$33,0)))</f>
        <v>0</v>
      </c>
    </row>
    <row r="52" spans="1:7" ht="12.75">
      <c r="A52" s="18">
        <v>0.15</v>
      </c>
      <c r="B52" s="18">
        <f t="shared" si="0"/>
        <v>0.47123889803846897</v>
      </c>
      <c r="C52" s="18">
        <f t="shared" si="1"/>
        <v>0.6465806251526883</v>
      </c>
      <c r="D52" s="18">
        <f t="shared" si="2"/>
        <v>0</v>
      </c>
      <c r="E52" s="18">
        <f t="shared" si="3"/>
        <v>0.7690954478069046</v>
      </c>
      <c r="F52" s="18">
        <f t="shared" si="4"/>
        <v>0.5915078078373032</v>
      </c>
      <c r="G52" s="32">
        <f t="shared" si="5"/>
        <v>0.1225148226542163</v>
      </c>
    </row>
    <row r="53" spans="1:7" ht="12.75">
      <c r="A53" s="18">
        <v>0.2</v>
      </c>
      <c r="B53" s="18">
        <f t="shared" si="0"/>
        <v>0.6283185307179586</v>
      </c>
      <c r="C53" s="18">
        <f t="shared" si="1"/>
        <v>0.5870829222699551</v>
      </c>
      <c r="D53" s="18">
        <f t="shared" si="2"/>
        <v>0</v>
      </c>
      <c r="E53" s="18">
        <f t="shared" si="3"/>
        <v>0.7095977449241714</v>
      </c>
      <c r="F53" s="18">
        <f t="shared" si="4"/>
        <v>0.5035289596014694</v>
      </c>
      <c r="G53" s="32">
        <f t="shared" si="5"/>
        <v>0.1225148226542163</v>
      </c>
    </row>
    <row r="54" spans="1:7" ht="12.75">
      <c r="A54" s="18">
        <v>0.25</v>
      </c>
      <c r="B54" s="18">
        <f t="shared" si="0"/>
        <v>0.7853981633974483</v>
      </c>
      <c r="C54" s="18">
        <f t="shared" si="1"/>
        <v>0.513129289424424</v>
      </c>
      <c r="D54" s="18">
        <f t="shared" si="2"/>
        <v>0</v>
      </c>
      <c r="E54" s="18">
        <f t="shared" si="3"/>
        <v>0.6356441120786404</v>
      </c>
      <c r="F54" s="18">
        <f t="shared" si="4"/>
        <v>0.4040434372202431</v>
      </c>
      <c r="G54" s="32">
        <f t="shared" si="5"/>
        <v>0.1225148226542163</v>
      </c>
    </row>
    <row r="55" spans="1:7" ht="12.75">
      <c r="A55" s="18">
        <v>0.3</v>
      </c>
      <c r="B55" s="18">
        <f t="shared" si="0"/>
        <v>0.9424777960769379</v>
      </c>
      <c r="C55" s="18">
        <f t="shared" si="1"/>
        <v>0.4265407104947879</v>
      </c>
      <c r="D55" s="18">
        <f t="shared" si="2"/>
        <v>0</v>
      </c>
      <c r="E55" s="18">
        <f t="shared" si="3"/>
        <v>0.5490555331490042</v>
      </c>
      <c r="F55" s="18">
        <f t="shared" si="4"/>
        <v>0.3014619784815373</v>
      </c>
      <c r="G55" s="32">
        <f t="shared" si="5"/>
        <v>0.1225148226542163</v>
      </c>
    </row>
    <row r="56" spans="1:7" ht="12.75">
      <c r="A56" s="18">
        <v>0.35</v>
      </c>
      <c r="B56" s="18">
        <f t="shared" si="0"/>
        <v>1.0995574287564276</v>
      </c>
      <c r="C56" s="18">
        <f t="shared" si="1"/>
        <v>0.3294492836653123</v>
      </c>
      <c r="D56" s="18">
        <f t="shared" si="2"/>
        <v>0</v>
      </c>
      <c r="E56" s="18">
        <f t="shared" si="3"/>
        <v>0.4519641063195286</v>
      </c>
      <c r="F56" s="18">
        <f t="shared" si="4"/>
        <v>0.20427155340121014</v>
      </c>
      <c r="G56" s="32">
        <f t="shared" si="5"/>
        <v>0.1225148226542163</v>
      </c>
    </row>
    <row r="57" spans="1:7" ht="12.75">
      <c r="A57" s="18">
        <v>0.4</v>
      </c>
      <c r="B57" s="18">
        <f t="shared" si="0"/>
        <v>1.2566370614359172</v>
      </c>
      <c r="C57" s="18">
        <f t="shared" si="1"/>
        <v>0.22424572209251029</v>
      </c>
      <c r="D57" s="18">
        <f t="shared" si="2"/>
        <v>0</v>
      </c>
      <c r="E57" s="18">
        <f t="shared" si="3"/>
        <v>0.3467605447467266</v>
      </c>
      <c r="F57" s="18">
        <f t="shared" si="4"/>
        <v>0.12024287539304657</v>
      </c>
      <c r="G57" s="32">
        <f t="shared" si="5"/>
        <v>0.1225148226542163</v>
      </c>
    </row>
    <row r="58" spans="1:7" ht="12.75">
      <c r="A58" s="18">
        <v>0.45</v>
      </c>
      <c r="B58" s="18">
        <f t="shared" si="0"/>
        <v>1.413716694115407</v>
      </c>
      <c r="C58" s="18">
        <f t="shared" si="1"/>
        <v>0.11352048661290752</v>
      </c>
      <c r="D58" s="18">
        <f t="shared" si="2"/>
        <v>0</v>
      </c>
      <c r="E58" s="18">
        <f t="shared" si="3"/>
        <v>0.23603530926712382</v>
      </c>
      <c r="F58" s="18">
        <f t="shared" si="4"/>
        <v>0.05571266722082679</v>
      </c>
      <c r="G58" s="32">
        <f t="shared" si="5"/>
        <v>0.1225148226542163</v>
      </c>
    </row>
    <row r="59" spans="1:7" ht="12.75">
      <c r="A59" s="18">
        <v>0.5</v>
      </c>
      <c r="B59" s="18">
        <f t="shared" si="0"/>
        <v>1.5707963267948966</v>
      </c>
      <c r="C59" s="18">
        <f t="shared" si="1"/>
        <v>4.445294351807662E-17</v>
      </c>
      <c r="D59" s="18">
        <f t="shared" si="2"/>
        <v>0</v>
      </c>
      <c r="E59" s="18">
        <f t="shared" si="3"/>
        <v>0.12251482265421634</v>
      </c>
      <c r="F59" s="18">
        <f t="shared" si="4"/>
        <v>0.015009881769994082</v>
      </c>
      <c r="G59" s="32">
        <f t="shared" si="5"/>
        <v>0.1225148226542163</v>
      </c>
    </row>
    <row r="60" spans="1:7" ht="12.75">
      <c r="A60" s="18">
        <v>0.55</v>
      </c>
      <c r="B60" s="18">
        <f t="shared" si="0"/>
        <v>1.7278759594743864</v>
      </c>
      <c r="C60" s="18">
        <f t="shared" si="1"/>
        <v>-0.1135204866129076</v>
      </c>
      <c r="D60" s="18">
        <f t="shared" si="2"/>
        <v>0</v>
      </c>
      <c r="E60" s="18">
        <f t="shared" si="3"/>
        <v>0.008994336041308698</v>
      </c>
      <c r="F60" s="18">
        <f t="shared" si="4"/>
        <v>8.089808082398463E-05</v>
      </c>
      <c r="G60" s="32">
        <f t="shared" si="5"/>
        <v>0.1225148226542163</v>
      </c>
    </row>
    <row r="61" spans="1:7" ht="12.75">
      <c r="A61" s="18">
        <v>0.6</v>
      </c>
      <c r="B61" s="18">
        <f t="shared" si="0"/>
        <v>1.8849555921538759</v>
      </c>
      <c r="C61" s="18">
        <f t="shared" si="1"/>
        <v>-0.2242457220925102</v>
      </c>
      <c r="D61" s="18">
        <f t="shared" si="2"/>
        <v>0</v>
      </c>
      <c r="E61" s="18">
        <f t="shared" si="3"/>
        <v>-0.1017308994382939</v>
      </c>
      <c r="F61" s="18">
        <f t="shared" si="4"/>
        <v>0.010349175900524267</v>
      </c>
      <c r="G61" s="32">
        <f t="shared" si="5"/>
        <v>0.1225148226542163</v>
      </c>
    </row>
    <row r="62" spans="1:7" ht="12.75">
      <c r="A62" s="18">
        <v>0.65</v>
      </c>
      <c r="B62" s="18">
        <f t="shared" si="0"/>
        <v>2.0420352248333655</v>
      </c>
      <c r="C62" s="18">
        <f t="shared" si="1"/>
        <v>-0.32944928366531223</v>
      </c>
      <c r="D62" s="18">
        <f t="shared" si="2"/>
        <v>0</v>
      </c>
      <c r="E62" s="18">
        <f t="shared" si="3"/>
        <v>-0.20693446101109592</v>
      </c>
      <c r="F62" s="18">
        <f t="shared" si="4"/>
        <v>0.04282187115395278</v>
      </c>
      <c r="G62" s="32">
        <f t="shared" si="5"/>
        <v>0.1225148226542163</v>
      </c>
    </row>
    <row r="63" spans="1:7" ht="12.75">
      <c r="A63" s="18">
        <v>0.7</v>
      </c>
      <c r="B63" s="18">
        <f t="shared" si="0"/>
        <v>2.199114857512855</v>
      </c>
      <c r="C63" s="18">
        <f t="shared" si="1"/>
        <v>-0.42654071049478787</v>
      </c>
      <c r="D63" s="18">
        <f t="shared" si="2"/>
        <v>0</v>
      </c>
      <c r="E63" s="18">
        <f t="shared" si="3"/>
        <v>-0.30402588784057155</v>
      </c>
      <c r="F63" s="18">
        <f t="shared" si="4"/>
        <v>0.0924317404772478</v>
      </c>
      <c r="G63" s="32">
        <f t="shared" si="5"/>
        <v>0.1225148226542163</v>
      </c>
    </row>
    <row r="64" spans="1:7" ht="12.75">
      <c r="A64" s="18">
        <v>0.75</v>
      </c>
      <c r="B64" s="18">
        <f t="shared" si="0"/>
        <v>2.356194490192345</v>
      </c>
      <c r="C64" s="18">
        <f t="shared" si="1"/>
        <v>-0.5131292894244239</v>
      </c>
      <c r="D64" s="18">
        <f t="shared" si="2"/>
        <v>0</v>
      </c>
      <c r="E64" s="18">
        <f t="shared" si="3"/>
        <v>-0.3906144667702076</v>
      </c>
      <c r="F64" s="18">
        <f t="shared" si="4"/>
        <v>0.15257966165017361</v>
      </c>
      <c r="G64" s="32">
        <f t="shared" si="5"/>
        <v>0.1225148226542163</v>
      </c>
    </row>
    <row r="65" spans="1:7" ht="12.75">
      <c r="A65" s="18">
        <v>0.8</v>
      </c>
      <c r="B65" s="18">
        <f t="shared" si="0"/>
        <v>2.5132741228718345</v>
      </c>
      <c r="C65" s="18">
        <f t="shared" si="1"/>
        <v>-0.5870829222699551</v>
      </c>
      <c r="D65" s="18">
        <f t="shared" si="2"/>
        <v>0</v>
      </c>
      <c r="E65" s="18">
        <f t="shared" si="3"/>
        <v>-0.46456809961573875</v>
      </c>
      <c r="F65" s="18">
        <f t="shared" si="4"/>
        <v>0.21582351918057896</v>
      </c>
      <c r="G65" s="32">
        <f t="shared" si="5"/>
        <v>0.1225148226542163</v>
      </c>
    </row>
    <row r="66" spans="1:7" ht="12.75">
      <c r="A66" s="18">
        <v>0.85</v>
      </c>
      <c r="B66" s="18">
        <f t="shared" si="0"/>
        <v>2.670353755551324</v>
      </c>
      <c r="C66" s="18">
        <f t="shared" si="1"/>
        <v>-0.6465806251526882</v>
      </c>
      <c r="D66" s="18">
        <f t="shared" si="2"/>
        <v>0</v>
      </c>
      <c r="E66" s="18">
        <f t="shared" si="3"/>
        <v>-0.5240658024984719</v>
      </c>
      <c r="F66" s="18">
        <f t="shared" si="4"/>
        <v>0.27464496534836735</v>
      </c>
      <c r="G66" s="32">
        <f t="shared" si="5"/>
        <v>0.1225148226542163</v>
      </c>
    </row>
    <row r="67" spans="1:7" ht="12.75">
      <c r="A67" s="18">
        <v>0.9</v>
      </c>
      <c r="B67" s="18">
        <f t="shared" si="0"/>
        <v>2.827433388230814</v>
      </c>
      <c r="C67" s="18">
        <f t="shared" si="1"/>
        <v>-0.6901573671660959</v>
      </c>
      <c r="D67" s="18">
        <f t="shared" si="2"/>
        <v>0</v>
      </c>
      <c r="E67" s="18">
        <f t="shared" si="3"/>
        <v>-0.5676425445118796</v>
      </c>
      <c r="F67" s="18">
        <f t="shared" si="4"/>
        <v>0.3222180583399212</v>
      </c>
      <c r="G67" s="32">
        <f t="shared" si="5"/>
        <v>0.1225148226542163</v>
      </c>
    </row>
    <row r="68" spans="1:7" ht="12.75">
      <c r="A68" s="18">
        <v>0.95</v>
      </c>
      <c r="B68" s="18">
        <f t="shared" si="0"/>
        <v>2.9845130209103035</v>
      </c>
      <c r="C68" s="18">
        <f t="shared" si="1"/>
        <v>-0.7167401442988925</v>
      </c>
      <c r="D68" s="18">
        <f t="shared" si="2"/>
        <v>0</v>
      </c>
      <c r="E68" s="18">
        <f t="shared" si="3"/>
        <v>-0.5942253216446762</v>
      </c>
      <c r="F68" s="18">
        <f t="shared" si="4"/>
        <v>0.35310373288371893</v>
      </c>
      <c r="G68" s="32">
        <f t="shared" si="5"/>
        <v>0.1225148226542163</v>
      </c>
    </row>
    <row r="69" spans="1:7" ht="12.75">
      <c r="A69" s="18">
        <v>1</v>
      </c>
      <c r="B69" s="18">
        <f t="shared" si="0"/>
        <v>3.141592653589793</v>
      </c>
      <c r="C69" s="18">
        <f t="shared" si="1"/>
        <v>-0.7256744003548896</v>
      </c>
      <c r="D69" s="18">
        <f t="shared" si="2"/>
        <v>0</v>
      </c>
      <c r="E69" s="18">
        <f t="shared" si="3"/>
        <v>-0.6031595777006733</v>
      </c>
      <c r="F69" s="18">
        <f t="shared" si="4"/>
        <v>0.36380147617205455</v>
      </c>
      <c r="G69" s="32">
        <f t="shared" si="5"/>
        <v>0.1225148226542163</v>
      </c>
    </row>
    <row r="70" spans="1:7" ht="12.75">
      <c r="A70" s="18">
        <v>1.05</v>
      </c>
      <c r="B70" s="18">
        <f t="shared" si="0"/>
        <v>3.2986722862692828</v>
      </c>
      <c r="C70" s="18">
        <f t="shared" si="1"/>
        <v>-0.7167401442988925</v>
      </c>
      <c r="D70" s="18">
        <f t="shared" si="2"/>
        <v>0</v>
      </c>
      <c r="E70" s="18">
        <f t="shared" si="3"/>
        <v>-0.5942253216446762</v>
      </c>
      <c r="F70" s="18">
        <f t="shared" si="4"/>
        <v>0.35310373288371893</v>
      </c>
      <c r="G70" s="32">
        <f t="shared" si="5"/>
        <v>0.1225148226542163</v>
      </c>
    </row>
    <row r="71" spans="1:7" ht="12.75">
      <c r="A71" s="18">
        <v>1.1</v>
      </c>
      <c r="B71" s="18">
        <f t="shared" si="0"/>
        <v>3.455751918948773</v>
      </c>
      <c r="C71" s="18">
        <f t="shared" si="1"/>
        <v>-0.6901573671660959</v>
      </c>
      <c r="D71" s="18">
        <f t="shared" si="2"/>
        <v>0</v>
      </c>
      <c r="E71" s="18">
        <f t="shared" si="3"/>
        <v>-0.5676425445118796</v>
      </c>
      <c r="F71" s="18">
        <f t="shared" si="4"/>
        <v>0.3222180583399212</v>
      </c>
      <c r="G71" s="32">
        <f t="shared" si="5"/>
        <v>0.1225148226542163</v>
      </c>
    </row>
    <row r="72" spans="1:7" ht="12.75">
      <c r="A72" s="18">
        <v>1.15</v>
      </c>
      <c r="B72" s="18">
        <f t="shared" si="0"/>
        <v>3.6128315516282616</v>
      </c>
      <c r="C72" s="18">
        <f t="shared" si="1"/>
        <v>-0.6465806251526884</v>
      </c>
      <c r="D72" s="18">
        <f t="shared" si="2"/>
        <v>0</v>
      </c>
      <c r="E72" s="18">
        <f t="shared" si="3"/>
        <v>-0.5240658024984721</v>
      </c>
      <c r="F72" s="18">
        <f t="shared" si="4"/>
        <v>0.2746449653483676</v>
      </c>
      <c r="G72" s="32">
        <f t="shared" si="5"/>
        <v>0.1225148226542163</v>
      </c>
    </row>
    <row r="73" spans="1:7" ht="12.75">
      <c r="A73" s="18">
        <v>1.2</v>
      </c>
      <c r="B73" s="18">
        <f t="shared" si="0"/>
        <v>3.7699111843077517</v>
      </c>
      <c r="C73" s="18">
        <f t="shared" si="1"/>
        <v>-0.5870829222699552</v>
      </c>
      <c r="D73" s="18">
        <f t="shared" si="2"/>
        <v>0</v>
      </c>
      <c r="E73" s="18">
        <f t="shared" si="3"/>
        <v>-0.46456809961573886</v>
      </c>
      <c r="F73" s="18">
        <f t="shared" si="4"/>
        <v>0.21582351918057907</v>
      </c>
      <c r="G73" s="32">
        <f t="shared" si="5"/>
        <v>0.1225148226542163</v>
      </c>
    </row>
    <row r="74" spans="1:7" ht="12.75">
      <c r="A74" s="18">
        <v>1.25</v>
      </c>
      <c r="B74" s="18">
        <f t="shared" si="0"/>
        <v>3.9269908169872414</v>
      </c>
      <c r="C74" s="18">
        <f t="shared" si="1"/>
        <v>-0.5131292894244242</v>
      </c>
      <c r="D74" s="18">
        <f t="shared" si="2"/>
        <v>0</v>
      </c>
      <c r="E74" s="18">
        <f t="shared" si="3"/>
        <v>-0.39061446677020784</v>
      </c>
      <c r="F74" s="18">
        <f t="shared" si="4"/>
        <v>0.1525796616501738</v>
      </c>
      <c r="G74" s="32">
        <f t="shared" si="5"/>
        <v>0.1225148226542163</v>
      </c>
    </row>
    <row r="75" spans="1:7" ht="12.75">
      <c r="A75" s="18">
        <v>1.3</v>
      </c>
      <c r="B75" s="18">
        <f t="shared" si="0"/>
        <v>4.084070449666731</v>
      </c>
      <c r="C75" s="18">
        <f t="shared" si="1"/>
        <v>-0.42654071049478803</v>
      </c>
      <c r="D75" s="18">
        <f t="shared" si="2"/>
        <v>0</v>
      </c>
      <c r="E75" s="18">
        <f t="shared" si="3"/>
        <v>-0.3040258878405717</v>
      </c>
      <c r="F75" s="18">
        <f t="shared" si="4"/>
        <v>0.09243174047724789</v>
      </c>
      <c r="G75" s="32">
        <f t="shared" si="5"/>
        <v>0.1225148226542163</v>
      </c>
    </row>
    <row r="76" spans="1:7" ht="12.75">
      <c r="A76" s="18">
        <v>1.35</v>
      </c>
      <c r="B76" s="18">
        <f t="shared" si="0"/>
        <v>4.241150082346221</v>
      </c>
      <c r="C76" s="18">
        <f t="shared" si="1"/>
        <v>-0.3294492836653124</v>
      </c>
      <c r="D76" s="18">
        <f t="shared" si="2"/>
        <v>0</v>
      </c>
      <c r="E76" s="18">
        <f t="shared" si="3"/>
        <v>-0.20693446101109608</v>
      </c>
      <c r="F76" s="18">
        <f t="shared" si="4"/>
        <v>0.04282187115395285</v>
      </c>
      <c r="G76" s="32">
        <f t="shared" si="5"/>
        <v>0.1225148226542163</v>
      </c>
    </row>
    <row r="77" spans="1:7" ht="12.75">
      <c r="A77" s="18">
        <v>1.4</v>
      </c>
      <c r="B77" s="18">
        <f t="shared" si="0"/>
        <v>4.39822971502571</v>
      </c>
      <c r="C77" s="18">
        <f t="shared" si="1"/>
        <v>-0.22424572209251037</v>
      </c>
      <c r="D77" s="18">
        <f t="shared" si="2"/>
        <v>0</v>
      </c>
      <c r="E77" s="18">
        <f t="shared" si="3"/>
        <v>-0.10173089943829407</v>
      </c>
      <c r="F77" s="18">
        <f t="shared" si="4"/>
        <v>0.0103491759005243</v>
      </c>
      <c r="G77" s="32">
        <f t="shared" si="5"/>
        <v>0.1225148226542163</v>
      </c>
    </row>
    <row r="78" spans="1:7" ht="12.75">
      <c r="A78" s="18">
        <v>1.45</v>
      </c>
      <c r="B78" s="18">
        <f t="shared" si="0"/>
        <v>4.5553093477052</v>
      </c>
      <c r="C78" s="18">
        <f t="shared" si="1"/>
        <v>-0.1135204866129076</v>
      </c>
      <c r="D78" s="18">
        <f t="shared" si="2"/>
        <v>0</v>
      </c>
      <c r="E78" s="18">
        <f t="shared" si="3"/>
        <v>0.008994336041308698</v>
      </c>
      <c r="F78" s="18">
        <f t="shared" si="4"/>
        <v>8.089808082398463E-05</v>
      </c>
      <c r="G78" s="32">
        <f t="shared" si="5"/>
        <v>0.1225148226542163</v>
      </c>
    </row>
    <row r="79" spans="1:7" ht="12.75">
      <c r="A79" s="18">
        <v>1.5</v>
      </c>
      <c r="B79" s="18">
        <f t="shared" si="0"/>
        <v>4.71238898038469</v>
      </c>
      <c r="C79" s="18">
        <f t="shared" si="1"/>
        <v>-1.3335883055422986E-16</v>
      </c>
      <c r="D79" s="18">
        <f t="shared" si="2"/>
        <v>0</v>
      </c>
      <c r="E79" s="18">
        <f t="shared" si="3"/>
        <v>0.12251482265421616</v>
      </c>
      <c r="F79" s="18">
        <f t="shared" si="4"/>
        <v>0.015009881769994038</v>
      </c>
      <c r="G79" s="32">
        <f t="shared" si="5"/>
        <v>0.1225148226542163</v>
      </c>
    </row>
    <row r="80" spans="1:7" ht="12.75">
      <c r="A80" s="18">
        <v>1.55</v>
      </c>
      <c r="B80" s="18">
        <f t="shared" si="0"/>
        <v>4.869468613064179</v>
      </c>
      <c r="C80" s="18">
        <f t="shared" si="1"/>
        <v>0.11352048661290734</v>
      </c>
      <c r="D80" s="18">
        <f t="shared" si="2"/>
        <v>0</v>
      </c>
      <c r="E80" s="18">
        <f t="shared" si="3"/>
        <v>0.23603530926712363</v>
      </c>
      <c r="F80" s="18">
        <f t="shared" si="4"/>
        <v>0.0557126672208267</v>
      </c>
      <c r="G80" s="32">
        <f t="shared" si="5"/>
        <v>0.1225148226542163</v>
      </c>
    </row>
    <row r="81" spans="1:7" ht="12.75">
      <c r="A81" s="18">
        <v>1.6</v>
      </c>
      <c r="B81" s="18">
        <f aca="true" t="shared" si="6" ref="B81:B112">A81*PI()</f>
        <v>5.026548245743669</v>
      </c>
      <c r="C81" s="18">
        <f aca="true" t="shared" si="7" ref="C81:C112">2*$L$50*COS(B81)</f>
        <v>0.22424572209251012</v>
      </c>
      <c r="D81" s="18">
        <f aca="true" t="shared" si="8" ref="D81:D112">2*$L$51*COS(B81*2)</f>
        <v>0</v>
      </c>
      <c r="E81" s="18">
        <f aca="true" t="shared" si="9" ref="E81:E112">$F$31+D81+C81</f>
        <v>0.3467605447467264</v>
      </c>
      <c r="F81" s="18">
        <f aca="true" t="shared" si="10" ref="F81:F112">E81^2</f>
        <v>0.12024287539304644</v>
      </c>
      <c r="G81" s="32">
        <f t="shared" si="5"/>
        <v>0.1225148226542163</v>
      </c>
    </row>
    <row r="82" spans="1:7" ht="12.75">
      <c r="A82" s="18">
        <v>1.65</v>
      </c>
      <c r="B82" s="18">
        <f t="shared" si="6"/>
        <v>5.183627878423159</v>
      </c>
      <c r="C82" s="18">
        <f t="shared" si="7"/>
        <v>0.3294492836653122</v>
      </c>
      <c r="D82" s="18">
        <f t="shared" si="8"/>
        <v>0</v>
      </c>
      <c r="E82" s="18">
        <f t="shared" si="9"/>
        <v>0.4519641063195285</v>
      </c>
      <c r="F82" s="18">
        <f t="shared" si="10"/>
        <v>0.20427155340121006</v>
      </c>
      <c r="G82" s="32">
        <f t="shared" si="5"/>
        <v>0.1225148226542163</v>
      </c>
    </row>
    <row r="83" spans="1:7" ht="12.75">
      <c r="A83" s="18">
        <v>1.7</v>
      </c>
      <c r="B83" s="18">
        <f t="shared" si="6"/>
        <v>5.340707511102648</v>
      </c>
      <c r="C83" s="18">
        <f t="shared" si="7"/>
        <v>0.4265407104947878</v>
      </c>
      <c r="D83" s="18">
        <f t="shared" si="8"/>
        <v>0</v>
      </c>
      <c r="E83" s="18">
        <f t="shared" si="9"/>
        <v>0.5490555331490041</v>
      </c>
      <c r="F83" s="18">
        <f t="shared" si="10"/>
        <v>0.30146197848153716</v>
      </c>
      <c r="G83" s="32">
        <f t="shared" si="5"/>
        <v>0.1225148226542163</v>
      </c>
    </row>
    <row r="84" spans="1:7" ht="12.75">
      <c r="A84" s="18">
        <v>1.75</v>
      </c>
      <c r="B84" s="18">
        <f t="shared" si="6"/>
        <v>5.497787143782138</v>
      </c>
      <c r="C84" s="18">
        <f t="shared" si="7"/>
        <v>0.5131292894244239</v>
      </c>
      <c r="D84" s="18">
        <f t="shared" si="8"/>
        <v>0</v>
      </c>
      <c r="E84" s="18">
        <f t="shared" si="9"/>
        <v>0.6356441120786402</v>
      </c>
      <c r="F84" s="18">
        <f t="shared" si="10"/>
        <v>0.40404343722024294</v>
      </c>
      <c r="G84" s="32">
        <f t="shared" si="5"/>
        <v>0.1225148226542163</v>
      </c>
    </row>
    <row r="85" spans="1:7" ht="12.75">
      <c r="A85" s="18">
        <v>1.8</v>
      </c>
      <c r="B85" s="18">
        <f t="shared" si="6"/>
        <v>5.654866776461628</v>
      </c>
      <c r="C85" s="18">
        <f t="shared" si="7"/>
        <v>0.5870829222699551</v>
      </c>
      <c r="D85" s="18">
        <f t="shared" si="8"/>
        <v>0</v>
      </c>
      <c r="E85" s="18">
        <f t="shared" si="9"/>
        <v>0.7095977449241714</v>
      </c>
      <c r="F85" s="18">
        <f t="shared" si="10"/>
        <v>0.5035289596014694</v>
      </c>
      <c r="G85" s="32">
        <f t="shared" si="5"/>
        <v>0.1225148226542163</v>
      </c>
    </row>
    <row r="86" spans="1:7" ht="12.75">
      <c r="A86" s="18">
        <v>1.85</v>
      </c>
      <c r="B86" s="18">
        <f t="shared" si="6"/>
        <v>5.811946409141117</v>
      </c>
      <c r="C86" s="18">
        <f t="shared" si="7"/>
        <v>0.6465806251526882</v>
      </c>
      <c r="D86" s="18">
        <f t="shared" si="8"/>
        <v>0</v>
      </c>
      <c r="E86" s="18">
        <f t="shared" si="9"/>
        <v>0.7690954478069045</v>
      </c>
      <c r="F86" s="18">
        <f t="shared" si="10"/>
        <v>0.5915078078373031</v>
      </c>
      <c r="G86" s="32">
        <f t="shared" si="5"/>
        <v>0.1225148226542163</v>
      </c>
    </row>
    <row r="87" spans="1:7" ht="12.75">
      <c r="A87" s="18">
        <v>1.9</v>
      </c>
      <c r="B87" s="18">
        <f t="shared" si="6"/>
        <v>5.969026041820607</v>
      </c>
      <c r="C87" s="18">
        <f t="shared" si="7"/>
        <v>0.6901573671660959</v>
      </c>
      <c r="D87" s="18">
        <f t="shared" si="8"/>
        <v>0</v>
      </c>
      <c r="E87" s="18">
        <f t="shared" si="9"/>
        <v>0.8126721898203122</v>
      </c>
      <c r="F87" s="18">
        <f t="shared" si="10"/>
        <v>0.6604360881073416</v>
      </c>
      <c r="G87" s="32">
        <f t="shared" si="5"/>
        <v>0.1225148226542163</v>
      </c>
    </row>
    <row r="88" spans="1:7" ht="12.75">
      <c r="A88" s="18">
        <v>1.95</v>
      </c>
      <c r="B88" s="18">
        <f t="shared" si="6"/>
        <v>6.126105674500097</v>
      </c>
      <c r="C88" s="18">
        <f t="shared" si="7"/>
        <v>0.7167401442988925</v>
      </c>
      <c r="D88" s="18">
        <f t="shared" si="8"/>
        <v>0</v>
      </c>
      <c r="E88" s="18">
        <f t="shared" si="9"/>
        <v>0.8392549669531089</v>
      </c>
      <c r="F88" s="18">
        <f t="shared" si="10"/>
        <v>0.7043488995554639</v>
      </c>
      <c r="G88" s="32">
        <f t="shared" si="5"/>
        <v>0.1225148226542163</v>
      </c>
    </row>
    <row r="89" spans="1:7" ht="12.75">
      <c r="A89" s="18">
        <v>2</v>
      </c>
      <c r="B89" s="18">
        <f t="shared" si="6"/>
        <v>6.283185307179586</v>
      </c>
      <c r="C89" s="18">
        <f t="shared" si="7"/>
        <v>0.7256744003548896</v>
      </c>
      <c r="D89" s="18">
        <f t="shared" si="8"/>
        <v>0</v>
      </c>
      <c r="E89" s="18">
        <f t="shared" si="9"/>
        <v>0.8481892230091059</v>
      </c>
      <c r="F89" s="18">
        <f t="shared" si="10"/>
        <v>0.7194249580287908</v>
      </c>
      <c r="G89" s="32">
        <f t="shared" si="5"/>
        <v>0.1225148226542163</v>
      </c>
    </row>
    <row r="90" spans="1:7" ht="12.75">
      <c r="A90" s="18">
        <v>2.05</v>
      </c>
      <c r="B90" s="18">
        <f t="shared" si="6"/>
        <v>6.440264939859075</v>
      </c>
      <c r="C90" s="18">
        <f t="shared" si="7"/>
        <v>0.7167401442988927</v>
      </c>
      <c r="D90" s="18">
        <f t="shared" si="8"/>
        <v>0</v>
      </c>
      <c r="E90" s="18">
        <f t="shared" si="9"/>
        <v>0.839254966953109</v>
      </c>
      <c r="F90" s="18">
        <f t="shared" si="10"/>
        <v>0.704348899555464</v>
      </c>
      <c r="G90" s="32">
        <f t="shared" si="5"/>
        <v>0.1225148226542163</v>
      </c>
    </row>
    <row r="91" spans="1:7" ht="12.75">
      <c r="A91" s="18">
        <v>2.1</v>
      </c>
      <c r="B91" s="18">
        <f t="shared" si="6"/>
        <v>6.5973445725385655</v>
      </c>
      <c r="C91" s="18">
        <f t="shared" si="7"/>
        <v>0.6901573671660959</v>
      </c>
      <c r="D91" s="18">
        <f t="shared" si="8"/>
        <v>0</v>
      </c>
      <c r="E91" s="18">
        <f t="shared" si="9"/>
        <v>0.8126721898203122</v>
      </c>
      <c r="F91" s="18">
        <f t="shared" si="10"/>
        <v>0.6604360881073416</v>
      </c>
      <c r="G91" s="32">
        <f t="shared" si="5"/>
        <v>0.1225148226542163</v>
      </c>
    </row>
    <row r="92" spans="1:7" ht="12.75">
      <c r="A92" s="18">
        <v>2.15</v>
      </c>
      <c r="B92" s="18">
        <f t="shared" si="6"/>
        <v>6.754424205218055</v>
      </c>
      <c r="C92" s="18">
        <f t="shared" si="7"/>
        <v>0.6465806251526884</v>
      </c>
      <c r="D92" s="18">
        <f t="shared" si="8"/>
        <v>0</v>
      </c>
      <c r="E92" s="18">
        <f t="shared" si="9"/>
        <v>0.7690954478069048</v>
      </c>
      <c r="F92" s="18">
        <f t="shared" si="10"/>
        <v>0.5915078078373034</v>
      </c>
      <c r="G92" s="32">
        <f t="shared" si="5"/>
        <v>0.1225148226542163</v>
      </c>
    </row>
    <row r="93" spans="1:7" ht="12.75">
      <c r="A93" s="18">
        <v>2.2</v>
      </c>
      <c r="B93" s="18">
        <f t="shared" si="6"/>
        <v>6.911503837897546</v>
      </c>
      <c r="C93" s="18">
        <f t="shared" si="7"/>
        <v>0.5870829222699547</v>
      </c>
      <c r="D93" s="18">
        <f t="shared" si="8"/>
        <v>0</v>
      </c>
      <c r="E93" s="18">
        <f t="shared" si="9"/>
        <v>0.709597744924171</v>
      </c>
      <c r="F93" s="18">
        <f t="shared" si="10"/>
        <v>0.5035289596014689</v>
      </c>
      <c r="G93" s="32">
        <f t="shared" si="5"/>
        <v>0.1225148226542163</v>
      </c>
    </row>
    <row r="94" spans="1:7" ht="12.75">
      <c r="A94" s="18">
        <v>2.25</v>
      </c>
      <c r="B94" s="18">
        <f t="shared" si="6"/>
        <v>7.0685834705770345</v>
      </c>
      <c r="C94" s="18">
        <f t="shared" si="7"/>
        <v>0.5131292894244242</v>
      </c>
      <c r="D94" s="18">
        <f t="shared" si="8"/>
        <v>0</v>
      </c>
      <c r="E94" s="18">
        <f t="shared" si="9"/>
        <v>0.6356441120786405</v>
      </c>
      <c r="F94" s="18">
        <f t="shared" si="10"/>
        <v>0.4040434372202432</v>
      </c>
      <c r="G94" s="32">
        <f t="shared" si="5"/>
        <v>0.1225148226542163</v>
      </c>
    </row>
    <row r="95" spans="1:7" ht="12.75">
      <c r="A95" s="18">
        <v>2.3</v>
      </c>
      <c r="B95" s="18">
        <f t="shared" si="6"/>
        <v>7.225663103256523</v>
      </c>
      <c r="C95" s="18">
        <f t="shared" si="7"/>
        <v>0.4265407104947886</v>
      </c>
      <c r="D95" s="18">
        <f t="shared" si="8"/>
        <v>0</v>
      </c>
      <c r="E95" s="18">
        <f t="shared" si="9"/>
        <v>0.5490555331490049</v>
      </c>
      <c r="F95" s="18">
        <f t="shared" si="10"/>
        <v>0.301461978481538</v>
      </c>
      <c r="G95" s="32">
        <f t="shared" si="5"/>
        <v>0.1225148226542163</v>
      </c>
    </row>
    <row r="96" spans="1:7" ht="12.75">
      <c r="A96" s="18">
        <v>2.35</v>
      </c>
      <c r="B96" s="18">
        <f t="shared" si="6"/>
        <v>7.382742735936014</v>
      </c>
      <c r="C96" s="18">
        <f t="shared" si="7"/>
        <v>0.32944928366531245</v>
      </c>
      <c r="D96" s="18">
        <f t="shared" si="8"/>
        <v>0</v>
      </c>
      <c r="E96" s="18">
        <f t="shared" si="9"/>
        <v>0.45196410631952877</v>
      </c>
      <c r="F96" s="18">
        <f t="shared" si="10"/>
        <v>0.2042715534012103</v>
      </c>
      <c r="G96" s="32">
        <f t="shared" si="5"/>
        <v>0.1225148226542163</v>
      </c>
    </row>
    <row r="97" spans="1:7" ht="12.75">
      <c r="A97" s="18">
        <v>2.4</v>
      </c>
      <c r="B97" s="18">
        <f t="shared" si="6"/>
        <v>7.5398223686155035</v>
      </c>
      <c r="C97" s="18">
        <f t="shared" si="7"/>
        <v>0.22424572209251048</v>
      </c>
      <c r="D97" s="18">
        <f t="shared" si="8"/>
        <v>0</v>
      </c>
      <c r="E97" s="18">
        <f t="shared" si="9"/>
        <v>0.3467605447467268</v>
      </c>
      <c r="F97" s="18">
        <f t="shared" si="10"/>
        <v>0.12024287539304672</v>
      </c>
      <c r="G97" s="32">
        <f t="shared" si="5"/>
        <v>0.1225148226542163</v>
      </c>
    </row>
    <row r="98" spans="1:7" ht="12.75">
      <c r="A98" s="18">
        <v>2.45</v>
      </c>
      <c r="B98" s="18">
        <f t="shared" si="6"/>
        <v>7.696902001294994</v>
      </c>
      <c r="C98" s="18">
        <f t="shared" si="7"/>
        <v>0.11352048661290706</v>
      </c>
      <c r="D98" s="18">
        <f t="shared" si="8"/>
        <v>0</v>
      </c>
      <c r="E98" s="18">
        <f t="shared" si="9"/>
        <v>0.23603530926712335</v>
      </c>
      <c r="F98" s="18">
        <f t="shared" si="10"/>
        <v>0.055712667220826566</v>
      </c>
      <c r="G98" s="32">
        <f t="shared" si="5"/>
        <v>0.1225148226542163</v>
      </c>
    </row>
    <row r="99" spans="1:7" ht="12.75">
      <c r="A99" s="18">
        <v>2.5</v>
      </c>
      <c r="B99" s="18">
        <f t="shared" si="6"/>
        <v>7.853981633974483</v>
      </c>
      <c r="C99" s="18">
        <f t="shared" si="7"/>
        <v>2.2226471759038307E-16</v>
      </c>
      <c r="D99" s="18">
        <f t="shared" si="8"/>
        <v>0</v>
      </c>
      <c r="E99" s="18">
        <f t="shared" si="9"/>
        <v>0.12251482265421652</v>
      </c>
      <c r="F99" s="18">
        <f t="shared" si="10"/>
        <v>0.015009881769994127</v>
      </c>
      <c r="G99" s="32">
        <f t="shared" si="5"/>
        <v>0.1225148226542163</v>
      </c>
    </row>
    <row r="100" spans="1:7" ht="12.75">
      <c r="A100" s="18">
        <v>2.55</v>
      </c>
      <c r="B100" s="18">
        <f t="shared" si="6"/>
        <v>8.011061266653972</v>
      </c>
      <c r="C100" s="18">
        <f t="shared" si="7"/>
        <v>-0.11352048661290662</v>
      </c>
      <c r="D100" s="18">
        <f t="shared" si="8"/>
        <v>0</v>
      </c>
      <c r="E100" s="18">
        <f t="shared" si="9"/>
        <v>0.008994336041309683</v>
      </c>
      <c r="F100" s="18">
        <f t="shared" si="10"/>
        <v>8.089808082400235E-05</v>
      </c>
      <c r="G100" s="32">
        <f t="shared" si="5"/>
        <v>0.1225148226542163</v>
      </c>
    </row>
    <row r="101" spans="1:7" ht="12.75">
      <c r="A101" s="18">
        <v>2.6</v>
      </c>
      <c r="B101" s="18">
        <f t="shared" si="6"/>
        <v>8.168140899333462</v>
      </c>
      <c r="C101" s="18">
        <f t="shared" si="7"/>
        <v>-0.22424572209251004</v>
      </c>
      <c r="D101" s="18">
        <f t="shared" si="8"/>
        <v>0</v>
      </c>
      <c r="E101" s="18">
        <f t="shared" si="9"/>
        <v>-0.10173089943829373</v>
      </c>
      <c r="F101" s="18">
        <f t="shared" si="10"/>
        <v>0.010349175900524232</v>
      </c>
      <c r="G101" s="32">
        <f t="shared" si="5"/>
        <v>0.1225148226542163</v>
      </c>
    </row>
    <row r="102" spans="1:7" ht="12.75">
      <c r="A102" s="18">
        <v>2.65</v>
      </c>
      <c r="B102" s="18">
        <f t="shared" si="6"/>
        <v>8.32522053201295</v>
      </c>
      <c r="C102" s="18">
        <f t="shared" si="7"/>
        <v>-0.3294492836653115</v>
      </c>
      <c r="D102" s="18">
        <f t="shared" si="8"/>
        <v>0</v>
      </c>
      <c r="E102" s="18">
        <f t="shared" si="9"/>
        <v>-0.2069344610110952</v>
      </c>
      <c r="F102" s="18">
        <f t="shared" si="10"/>
        <v>0.04282187115395248</v>
      </c>
      <c r="G102" s="32">
        <f t="shared" si="5"/>
        <v>0.1225148226542163</v>
      </c>
    </row>
    <row r="103" spans="1:7" ht="12.75">
      <c r="A103" s="18">
        <v>2.7</v>
      </c>
      <c r="B103" s="18">
        <f t="shared" si="6"/>
        <v>8.482300164692441</v>
      </c>
      <c r="C103" s="18">
        <f t="shared" si="7"/>
        <v>-0.4265407104947878</v>
      </c>
      <c r="D103" s="18">
        <f t="shared" si="8"/>
        <v>0</v>
      </c>
      <c r="E103" s="18">
        <f t="shared" si="9"/>
        <v>-0.3040258878405715</v>
      </c>
      <c r="F103" s="18">
        <f t="shared" si="10"/>
        <v>0.09243174047724775</v>
      </c>
      <c r="G103" s="32">
        <f t="shared" si="5"/>
        <v>0.1225148226542163</v>
      </c>
    </row>
    <row r="104" spans="1:7" ht="12.75">
      <c r="A104" s="18">
        <v>2.75</v>
      </c>
      <c r="B104" s="18">
        <f t="shared" si="6"/>
        <v>8.63937979737193</v>
      </c>
      <c r="C104" s="18">
        <f t="shared" si="7"/>
        <v>-0.5131292894244234</v>
      </c>
      <c r="D104" s="18">
        <f t="shared" si="8"/>
        <v>0</v>
      </c>
      <c r="E104" s="18">
        <f t="shared" si="9"/>
        <v>-0.39061446677020706</v>
      </c>
      <c r="F104" s="18">
        <f t="shared" si="10"/>
        <v>0.1525796616501732</v>
      </c>
      <c r="G104" s="32">
        <f t="shared" si="5"/>
        <v>0.1225148226542163</v>
      </c>
    </row>
    <row r="105" spans="1:7" ht="12.75">
      <c r="A105" s="18">
        <v>2.8</v>
      </c>
      <c r="B105" s="18">
        <f t="shared" si="6"/>
        <v>8.79645943005142</v>
      </c>
      <c r="C105" s="18">
        <f t="shared" si="7"/>
        <v>-0.587082922269955</v>
      </c>
      <c r="D105" s="18">
        <f t="shared" si="8"/>
        <v>0</v>
      </c>
      <c r="E105" s="18">
        <f t="shared" si="9"/>
        <v>-0.46456809961573864</v>
      </c>
      <c r="F105" s="18">
        <f t="shared" si="10"/>
        <v>0.21582351918057885</v>
      </c>
      <c r="G105" s="32">
        <f t="shared" si="5"/>
        <v>0.1225148226542163</v>
      </c>
    </row>
    <row r="106" spans="1:7" ht="12.75">
      <c r="A106" s="18">
        <v>2.85</v>
      </c>
      <c r="B106" s="18">
        <f t="shared" si="6"/>
        <v>8.953539062730911</v>
      </c>
      <c r="C106" s="18">
        <f t="shared" si="7"/>
        <v>-0.6465806251526884</v>
      </c>
      <c r="D106" s="18">
        <f t="shared" si="8"/>
        <v>0</v>
      </c>
      <c r="E106" s="18">
        <f t="shared" si="9"/>
        <v>-0.5240658024984721</v>
      </c>
      <c r="F106" s="18">
        <f t="shared" si="10"/>
        <v>0.2746449653483676</v>
      </c>
      <c r="G106" s="32">
        <f t="shared" si="5"/>
        <v>0.1225148226542163</v>
      </c>
    </row>
    <row r="107" spans="1:7" ht="12.75">
      <c r="A107" s="18">
        <v>2.9</v>
      </c>
      <c r="B107" s="18">
        <f t="shared" si="6"/>
        <v>9.1106186954104</v>
      </c>
      <c r="C107" s="18">
        <f t="shared" si="7"/>
        <v>-0.6901573671660958</v>
      </c>
      <c r="D107" s="18">
        <f t="shared" si="8"/>
        <v>0</v>
      </c>
      <c r="E107" s="18">
        <f t="shared" si="9"/>
        <v>-0.5676425445118795</v>
      </c>
      <c r="F107" s="18">
        <f t="shared" si="10"/>
        <v>0.32221805833992107</v>
      </c>
      <c r="G107" s="32">
        <f t="shared" si="5"/>
        <v>0.1225148226542163</v>
      </c>
    </row>
    <row r="108" spans="1:7" ht="12.75">
      <c r="A108" s="18">
        <v>2.95</v>
      </c>
      <c r="B108" s="18">
        <f t="shared" si="6"/>
        <v>9.26769832808989</v>
      </c>
      <c r="C108" s="18">
        <f t="shared" si="7"/>
        <v>-0.7167401442988925</v>
      </c>
      <c r="D108" s="18">
        <f t="shared" si="8"/>
        <v>0</v>
      </c>
      <c r="E108" s="18">
        <f t="shared" si="9"/>
        <v>-0.5942253216446762</v>
      </c>
      <c r="F108" s="18">
        <f t="shared" si="10"/>
        <v>0.35310373288371893</v>
      </c>
      <c r="G108" s="32">
        <f t="shared" si="5"/>
        <v>0.1225148226542163</v>
      </c>
    </row>
    <row r="109" spans="1:7" ht="12.75">
      <c r="A109" s="18">
        <v>3</v>
      </c>
      <c r="B109" s="18">
        <f t="shared" si="6"/>
        <v>9.42477796076938</v>
      </c>
      <c r="C109" s="18">
        <f t="shared" si="7"/>
        <v>-0.7256744003548896</v>
      </c>
      <c r="D109" s="18">
        <f t="shared" si="8"/>
        <v>0</v>
      </c>
      <c r="E109" s="18">
        <f t="shared" si="9"/>
        <v>-0.6031595777006733</v>
      </c>
      <c r="F109" s="18">
        <f t="shared" si="10"/>
        <v>0.36380147617205455</v>
      </c>
      <c r="G109" s="32">
        <f t="shared" si="5"/>
        <v>0.1225148226542163</v>
      </c>
    </row>
    <row r="110" spans="1:7" ht="12.75">
      <c r="A110" s="18">
        <v>3.05</v>
      </c>
      <c r="B110" s="18">
        <f t="shared" si="6"/>
        <v>9.581857593448868</v>
      </c>
      <c r="C110" s="18">
        <f t="shared" si="7"/>
        <v>-0.7167401442988927</v>
      </c>
      <c r="D110" s="18">
        <f t="shared" si="8"/>
        <v>0</v>
      </c>
      <c r="E110" s="18">
        <f t="shared" si="9"/>
        <v>-0.5942253216446763</v>
      </c>
      <c r="F110" s="18">
        <f t="shared" si="10"/>
        <v>0.35310373288371905</v>
      </c>
      <c r="G110" s="32">
        <f t="shared" si="5"/>
        <v>0.1225148226542163</v>
      </c>
    </row>
    <row r="111" spans="1:7" ht="12.75">
      <c r="A111" s="18">
        <v>3.1</v>
      </c>
      <c r="B111" s="18">
        <f t="shared" si="6"/>
        <v>9.738937226128359</v>
      </c>
      <c r="C111" s="18">
        <f t="shared" si="7"/>
        <v>-0.6901573671660959</v>
      </c>
      <c r="D111" s="18">
        <f t="shared" si="8"/>
        <v>0</v>
      </c>
      <c r="E111" s="18">
        <f t="shared" si="9"/>
        <v>-0.5676425445118796</v>
      </c>
      <c r="F111" s="18">
        <f t="shared" si="10"/>
        <v>0.3222180583399212</v>
      </c>
      <c r="G111" s="32">
        <f t="shared" si="5"/>
        <v>0.1225148226542163</v>
      </c>
    </row>
    <row r="112" spans="1:7" ht="12.75">
      <c r="A112" s="18">
        <v>3.15</v>
      </c>
      <c r="B112" s="18">
        <f t="shared" si="6"/>
        <v>9.896016858807847</v>
      </c>
      <c r="C112" s="18">
        <f t="shared" si="7"/>
        <v>-0.6465806251526888</v>
      </c>
      <c r="D112" s="18">
        <f t="shared" si="8"/>
        <v>0</v>
      </c>
      <c r="E112" s="18">
        <f t="shared" si="9"/>
        <v>-0.5240658024984725</v>
      </c>
      <c r="F112" s="18">
        <f t="shared" si="10"/>
        <v>0.27464496534836796</v>
      </c>
      <c r="G112" s="32">
        <f t="shared" si="5"/>
        <v>0.1225148226542163</v>
      </c>
    </row>
    <row r="113" spans="1:7" ht="12.75">
      <c r="A113" s="18">
        <v>3.2</v>
      </c>
      <c r="B113" s="18">
        <f aca="true" t="shared" si="11" ref="B113:B129">A113*PI()</f>
        <v>10.053096491487338</v>
      </c>
      <c r="C113" s="18">
        <f aca="true" t="shared" si="12" ref="C113:C129">2*$L$50*COS(B113)</f>
        <v>-0.5870829222699553</v>
      </c>
      <c r="D113" s="18">
        <f aca="true" t="shared" si="13" ref="D113:D129">2*$L$51*COS(B113*2)</f>
        <v>0</v>
      </c>
      <c r="E113" s="18">
        <f aca="true" t="shared" si="14" ref="E113:E129">$F$31+D113+C113</f>
        <v>-0.46456809961573897</v>
      </c>
      <c r="F113" s="18">
        <f aca="true" t="shared" si="15" ref="F113:F129">E113^2</f>
        <v>0.21582351918057918</v>
      </c>
      <c r="G113" s="32">
        <f t="shared" si="5"/>
        <v>0.1225148226542163</v>
      </c>
    </row>
    <row r="114" spans="1:7" ht="12.75">
      <c r="A114" s="18">
        <v>3.25</v>
      </c>
      <c r="B114" s="18">
        <f t="shared" si="11"/>
        <v>10.210176124166829</v>
      </c>
      <c r="C114" s="18">
        <f t="shared" si="12"/>
        <v>-0.5131292894244237</v>
      </c>
      <c r="D114" s="18">
        <f t="shared" si="13"/>
        <v>0</v>
      </c>
      <c r="E114" s="18">
        <f t="shared" si="14"/>
        <v>-0.3906144667702074</v>
      </c>
      <c r="F114" s="18">
        <f t="shared" si="15"/>
        <v>0.15257966165017345</v>
      </c>
      <c r="G114" s="32">
        <f aca="true" t="shared" si="16" ref="G114:G129">$F$31^1</f>
        <v>0.1225148226542163</v>
      </c>
    </row>
    <row r="115" spans="1:7" ht="12.75">
      <c r="A115" s="18">
        <v>3.3</v>
      </c>
      <c r="B115" s="18">
        <f t="shared" si="11"/>
        <v>10.367255756846317</v>
      </c>
      <c r="C115" s="18">
        <f t="shared" si="12"/>
        <v>-0.4265407104947882</v>
      </c>
      <c r="D115" s="18">
        <f t="shared" si="13"/>
        <v>0</v>
      </c>
      <c r="E115" s="18">
        <f t="shared" si="14"/>
        <v>-0.3040258878405719</v>
      </c>
      <c r="F115" s="18">
        <f t="shared" si="15"/>
        <v>0.09243174047724799</v>
      </c>
      <c r="G115" s="32">
        <f t="shared" si="16"/>
        <v>0.1225148226542163</v>
      </c>
    </row>
    <row r="116" spans="1:7" ht="12.75">
      <c r="A116" s="18">
        <v>3.35</v>
      </c>
      <c r="B116" s="18">
        <f t="shared" si="11"/>
        <v>10.524335389525808</v>
      </c>
      <c r="C116" s="18">
        <f t="shared" si="12"/>
        <v>-0.32944928366531195</v>
      </c>
      <c r="D116" s="18">
        <f t="shared" si="13"/>
        <v>0</v>
      </c>
      <c r="E116" s="18">
        <f t="shared" si="14"/>
        <v>-0.20693446101109564</v>
      </c>
      <c r="F116" s="18">
        <f t="shared" si="15"/>
        <v>0.04282187115395266</v>
      </c>
      <c r="G116" s="32">
        <f t="shared" si="16"/>
        <v>0.1225148226542163</v>
      </c>
    </row>
    <row r="117" spans="1:7" ht="12.75">
      <c r="A117" s="18">
        <v>3.4</v>
      </c>
      <c r="B117" s="18">
        <f t="shared" si="11"/>
        <v>10.681415022205297</v>
      </c>
      <c r="C117" s="18">
        <f t="shared" si="12"/>
        <v>-0.22424572209251056</v>
      </c>
      <c r="D117" s="18">
        <f t="shared" si="13"/>
        <v>0</v>
      </c>
      <c r="E117" s="18">
        <f t="shared" si="14"/>
        <v>-0.10173089943829426</v>
      </c>
      <c r="F117" s="18">
        <f t="shared" si="15"/>
        <v>0.01034917590052434</v>
      </c>
      <c r="G117" s="32">
        <f t="shared" si="16"/>
        <v>0.1225148226542163</v>
      </c>
    </row>
    <row r="118" spans="1:7" ht="12.75">
      <c r="A118" s="18">
        <v>3.45</v>
      </c>
      <c r="B118" s="18">
        <f t="shared" si="11"/>
        <v>10.838494654884787</v>
      </c>
      <c r="C118" s="18">
        <f t="shared" si="12"/>
        <v>-0.11352048661290713</v>
      </c>
      <c r="D118" s="18">
        <f t="shared" si="13"/>
        <v>0</v>
      </c>
      <c r="E118" s="18">
        <f t="shared" si="14"/>
        <v>0.00899433604130917</v>
      </c>
      <c r="F118" s="18">
        <f t="shared" si="15"/>
        <v>8.089808082399311E-05</v>
      </c>
      <c r="G118" s="32">
        <f t="shared" si="16"/>
        <v>0.1225148226542163</v>
      </c>
    </row>
    <row r="119" spans="1:7" ht="12.75">
      <c r="A119" s="18">
        <v>3.5</v>
      </c>
      <c r="B119" s="18">
        <f t="shared" si="11"/>
        <v>10.995574287564276</v>
      </c>
      <c r="C119" s="18">
        <f t="shared" si="12"/>
        <v>-3.111706046265363E-16</v>
      </c>
      <c r="D119" s="18">
        <f t="shared" si="13"/>
        <v>0</v>
      </c>
      <c r="E119" s="18">
        <f t="shared" si="14"/>
        <v>0.122514822654216</v>
      </c>
      <c r="F119" s="18">
        <f t="shared" si="15"/>
        <v>0.015009881769993997</v>
      </c>
      <c r="G119" s="32">
        <f t="shared" si="16"/>
        <v>0.1225148226542163</v>
      </c>
    </row>
    <row r="120" spans="1:7" ht="12.75">
      <c r="A120" s="18">
        <v>3.55</v>
      </c>
      <c r="B120" s="18">
        <f t="shared" si="11"/>
        <v>11.152653920243765</v>
      </c>
      <c r="C120" s="18">
        <f t="shared" si="12"/>
        <v>0.11352048661290653</v>
      </c>
      <c r="D120" s="18">
        <f t="shared" si="13"/>
        <v>0</v>
      </c>
      <c r="E120" s="18">
        <f t="shared" si="14"/>
        <v>0.23603530926712285</v>
      </c>
      <c r="F120" s="18">
        <f t="shared" si="15"/>
        <v>0.05571266722082633</v>
      </c>
      <c r="G120" s="32">
        <f t="shared" si="16"/>
        <v>0.1225148226542163</v>
      </c>
    </row>
    <row r="121" spans="1:7" ht="12.75">
      <c r="A121" s="18">
        <v>3.6</v>
      </c>
      <c r="B121" s="18">
        <f t="shared" si="11"/>
        <v>11.309733552923255</v>
      </c>
      <c r="C121" s="18">
        <f t="shared" si="12"/>
        <v>0.22424572209250998</v>
      </c>
      <c r="D121" s="18">
        <f t="shared" si="13"/>
        <v>0</v>
      </c>
      <c r="E121" s="18">
        <f t="shared" si="14"/>
        <v>0.3467605447467263</v>
      </c>
      <c r="F121" s="18">
        <f t="shared" si="15"/>
        <v>0.12024287539304637</v>
      </c>
      <c r="G121" s="32">
        <f t="shared" si="16"/>
        <v>0.1225148226542163</v>
      </c>
    </row>
    <row r="122" spans="1:7" ht="12.75">
      <c r="A122" s="18">
        <v>3.65</v>
      </c>
      <c r="B122" s="18">
        <f t="shared" si="11"/>
        <v>11.466813185602744</v>
      </c>
      <c r="C122" s="18">
        <f t="shared" si="12"/>
        <v>0.3294492836653114</v>
      </c>
      <c r="D122" s="18">
        <f t="shared" si="13"/>
        <v>0</v>
      </c>
      <c r="E122" s="18">
        <f t="shared" si="14"/>
        <v>0.4519641063195277</v>
      </c>
      <c r="F122" s="18">
        <f t="shared" si="15"/>
        <v>0.20427155340120934</v>
      </c>
      <c r="G122" s="32">
        <f t="shared" si="16"/>
        <v>0.1225148226542163</v>
      </c>
    </row>
    <row r="123" spans="1:7" ht="12.75">
      <c r="A123" s="18">
        <v>3.7</v>
      </c>
      <c r="B123" s="18">
        <f t="shared" si="11"/>
        <v>11.623892818282235</v>
      </c>
      <c r="C123" s="18">
        <f t="shared" si="12"/>
        <v>0.4265407104947877</v>
      </c>
      <c r="D123" s="18">
        <f t="shared" si="13"/>
        <v>0</v>
      </c>
      <c r="E123" s="18">
        <f t="shared" si="14"/>
        <v>0.549055533149004</v>
      </c>
      <c r="F123" s="18">
        <f t="shared" si="15"/>
        <v>0.30146197848153705</v>
      </c>
      <c r="G123" s="32">
        <f t="shared" si="16"/>
        <v>0.1225148226542163</v>
      </c>
    </row>
    <row r="124" spans="1:7" ht="12.75">
      <c r="A124" s="18">
        <v>3.75</v>
      </c>
      <c r="B124" s="18">
        <f t="shared" si="11"/>
        <v>11.780972450961723</v>
      </c>
      <c r="C124" s="18">
        <f t="shared" si="12"/>
        <v>0.5131292894244234</v>
      </c>
      <c r="D124" s="18">
        <f t="shared" si="13"/>
        <v>0</v>
      </c>
      <c r="E124" s="18">
        <f t="shared" si="14"/>
        <v>0.6356441120786397</v>
      </c>
      <c r="F124" s="18">
        <f t="shared" si="15"/>
        <v>0.4040434372202423</v>
      </c>
      <c r="G124" s="32">
        <f t="shared" si="16"/>
        <v>0.1225148226542163</v>
      </c>
    </row>
    <row r="125" spans="1:7" ht="12.75">
      <c r="A125" s="18">
        <v>3.8</v>
      </c>
      <c r="B125" s="18">
        <f t="shared" si="11"/>
        <v>11.938052083641214</v>
      </c>
      <c r="C125" s="18">
        <f t="shared" si="12"/>
        <v>0.5870829222699548</v>
      </c>
      <c r="D125" s="18">
        <f t="shared" si="13"/>
        <v>0</v>
      </c>
      <c r="E125" s="18">
        <f t="shared" si="14"/>
        <v>0.7095977449241712</v>
      </c>
      <c r="F125" s="18">
        <f t="shared" si="15"/>
        <v>0.503528959601469</v>
      </c>
      <c r="G125" s="32">
        <f t="shared" si="16"/>
        <v>0.1225148226542163</v>
      </c>
    </row>
    <row r="126" spans="1:7" ht="12.75">
      <c r="A126" s="18">
        <v>3.85</v>
      </c>
      <c r="B126" s="18">
        <f t="shared" si="11"/>
        <v>12.095131716320704</v>
      </c>
      <c r="C126" s="18">
        <f t="shared" si="12"/>
        <v>0.6465806251526884</v>
      </c>
      <c r="D126" s="18">
        <f t="shared" si="13"/>
        <v>0</v>
      </c>
      <c r="E126" s="18">
        <f t="shared" si="14"/>
        <v>0.7690954478069048</v>
      </c>
      <c r="F126" s="18">
        <f t="shared" si="15"/>
        <v>0.5915078078373034</v>
      </c>
      <c r="G126" s="32">
        <f t="shared" si="16"/>
        <v>0.1225148226542163</v>
      </c>
    </row>
    <row r="127" spans="1:7" ht="12.75">
      <c r="A127" s="18">
        <v>3.9</v>
      </c>
      <c r="B127" s="18">
        <f t="shared" si="11"/>
        <v>12.252211349000193</v>
      </c>
      <c r="C127" s="18">
        <f t="shared" si="12"/>
        <v>0.6901573671660958</v>
      </c>
      <c r="D127" s="18">
        <f t="shared" si="13"/>
        <v>0</v>
      </c>
      <c r="E127" s="18">
        <f t="shared" si="14"/>
        <v>0.8126721898203121</v>
      </c>
      <c r="F127" s="18">
        <f t="shared" si="15"/>
        <v>0.6604360881073413</v>
      </c>
      <c r="G127" s="32">
        <f t="shared" si="16"/>
        <v>0.1225148226542163</v>
      </c>
    </row>
    <row r="128" spans="1:7" ht="12.75">
      <c r="A128" s="18">
        <v>3.95</v>
      </c>
      <c r="B128" s="18">
        <f t="shared" si="11"/>
        <v>12.409290981679684</v>
      </c>
      <c r="C128" s="18">
        <f t="shared" si="12"/>
        <v>0.7167401442988925</v>
      </c>
      <c r="D128" s="18">
        <f t="shared" si="13"/>
        <v>0</v>
      </c>
      <c r="E128" s="18">
        <f t="shared" si="14"/>
        <v>0.8392549669531089</v>
      </c>
      <c r="F128" s="18">
        <f t="shared" si="15"/>
        <v>0.7043488995554639</v>
      </c>
      <c r="G128" s="32">
        <f t="shared" si="16"/>
        <v>0.1225148226542163</v>
      </c>
    </row>
    <row r="129" spans="1:7" ht="12.75">
      <c r="A129" s="18">
        <v>4</v>
      </c>
      <c r="B129" s="18">
        <f t="shared" si="11"/>
        <v>12.566370614359172</v>
      </c>
      <c r="C129" s="18">
        <f t="shared" si="12"/>
        <v>0.7256744003548896</v>
      </c>
      <c r="D129" s="18">
        <f t="shared" si="13"/>
        <v>0</v>
      </c>
      <c r="E129" s="18">
        <f t="shared" si="14"/>
        <v>0.8481892230091059</v>
      </c>
      <c r="F129" s="18">
        <f t="shared" si="15"/>
        <v>0.7194249580287908</v>
      </c>
      <c r="G129" s="32">
        <f t="shared" si="16"/>
        <v>0.1225148226542163</v>
      </c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4"/>
  <sheetViews>
    <sheetView zoomScale="90" zoomScaleNormal="90" workbookViewId="0" topLeftCell="A1">
      <selection activeCell="K26" sqref="K26"/>
    </sheetView>
  </sheetViews>
  <sheetFormatPr defaultColWidth="9.140625" defaultRowHeight="12.75"/>
  <cols>
    <col min="2" max="2" width="15.00390625" style="0" bestFit="1" customWidth="1"/>
    <col min="3" max="3" width="10.7109375" style="0" bestFit="1" customWidth="1"/>
    <col min="4" max="4" width="24.7109375" style="0" customWidth="1"/>
    <col min="6" max="6" width="15.00390625" style="0" bestFit="1" customWidth="1"/>
    <col min="7" max="7" width="24.57421875" style="0" customWidth="1"/>
    <col min="11" max="11" width="6.421875" style="0" customWidth="1"/>
  </cols>
  <sheetData>
    <row r="1" spans="1:14" ht="39.75" customHeight="1">
      <c r="A1" s="14"/>
      <c r="B1" s="14"/>
      <c r="C1" s="10"/>
      <c r="D1" s="4" t="s">
        <v>19</v>
      </c>
      <c r="E1" s="11">
        <f>E15*0.1</f>
        <v>2</v>
      </c>
      <c r="F1" s="6"/>
      <c r="G1" s="4" t="s">
        <v>21</v>
      </c>
      <c r="H1" s="11">
        <f>E18*0.1</f>
        <v>1</v>
      </c>
      <c r="I1" s="16"/>
      <c r="J1" s="16"/>
      <c r="K1" s="16"/>
      <c r="L1" s="1"/>
      <c r="M1" s="1"/>
      <c r="N1" s="1"/>
    </row>
    <row r="2" spans="1:14" ht="39.75" customHeight="1">
      <c r="A2" s="14"/>
      <c r="B2" s="14"/>
      <c r="C2" s="10"/>
      <c r="D2" s="4" t="s">
        <v>20</v>
      </c>
      <c r="E2" s="11">
        <f>E16*0.1</f>
        <v>1</v>
      </c>
      <c r="F2" s="6"/>
      <c r="G2" s="4" t="s">
        <v>1</v>
      </c>
      <c r="H2" s="11">
        <f>E19*0.02</f>
        <v>0</v>
      </c>
      <c r="I2" s="16"/>
      <c r="J2" s="16"/>
      <c r="K2" s="16"/>
      <c r="L2" s="1"/>
      <c r="M2" s="1"/>
      <c r="N2" s="1"/>
    </row>
    <row r="3" spans="1:14" ht="39.75" customHeight="1">
      <c r="A3" s="14"/>
      <c r="B3" s="14"/>
      <c r="C3" s="10"/>
      <c r="D3" s="4" t="s">
        <v>2</v>
      </c>
      <c r="E3" s="11">
        <v>0</v>
      </c>
      <c r="F3" s="6"/>
      <c r="G3" s="5"/>
      <c r="H3" s="5"/>
      <c r="I3" s="16"/>
      <c r="J3" s="16"/>
      <c r="K3" s="16"/>
      <c r="L3" s="1"/>
      <c r="M3" s="1"/>
      <c r="N3" s="1"/>
    </row>
    <row r="4" spans="1:14" ht="12.75">
      <c r="A4" s="14"/>
      <c r="B4" s="14"/>
      <c r="C4" s="10"/>
      <c r="D4" s="10"/>
      <c r="E4" s="10"/>
      <c r="F4" s="13" t="s">
        <v>22</v>
      </c>
      <c r="G4" s="10"/>
      <c r="H4" s="10"/>
      <c r="I4" s="16"/>
      <c r="J4" s="16"/>
      <c r="K4" s="16"/>
      <c r="L4" s="1"/>
      <c r="M4" s="1"/>
      <c r="N4" s="1"/>
    </row>
    <row r="5" spans="1:14" ht="12.75">
      <c r="A5" s="14"/>
      <c r="B5" s="14"/>
      <c r="C5" s="10"/>
      <c r="D5" s="17" t="s">
        <v>26</v>
      </c>
      <c r="E5" s="10"/>
      <c r="F5" s="17"/>
      <c r="G5" s="10"/>
      <c r="H5" s="10"/>
      <c r="I5" s="16"/>
      <c r="J5" s="16"/>
      <c r="K5" s="16"/>
      <c r="L5" s="1"/>
      <c r="M5" s="1"/>
      <c r="N5" s="1"/>
    </row>
    <row r="6" spans="1:14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9" ht="12.75">
      <c r="A7" s="1"/>
      <c r="B7" s="2" t="s">
        <v>3</v>
      </c>
      <c r="C7" s="2"/>
      <c r="D7" s="2" t="s">
        <v>4</v>
      </c>
      <c r="E7" s="2"/>
      <c r="F7" s="2" t="s">
        <v>5</v>
      </c>
      <c r="G7" s="2"/>
      <c r="H7" s="2"/>
      <c r="I7" s="1"/>
      <c r="J7" s="1"/>
      <c r="K7" s="1"/>
      <c r="L7" s="1"/>
      <c r="M7" s="1"/>
      <c r="N7" s="1"/>
      <c r="AC7" t="s">
        <v>6</v>
      </c>
    </row>
    <row r="8" spans="1:14" ht="12.75">
      <c r="A8" s="1"/>
      <c r="B8" s="2">
        <f>(E2)/E1</f>
        <v>0.5</v>
      </c>
      <c r="C8" s="2"/>
      <c r="D8" s="2">
        <f>($B$8*(SIN(PI()*$B$8)/(PI()*$B$8)))*(1+SQRT(E3))</f>
        <v>0.3183098861837907</v>
      </c>
      <c r="E8" s="2"/>
      <c r="F8" s="2">
        <f>($B$8*(SIN(2*PI()*$B$8)/(2*PI()*$B$8)))*(1+SQRT(E3))</f>
        <v>1.949884326201049E-17</v>
      </c>
      <c r="G8" s="2"/>
      <c r="H8" s="2"/>
      <c r="I8" s="1"/>
      <c r="J8" s="1"/>
      <c r="K8" s="1"/>
      <c r="L8" s="1"/>
      <c r="M8" s="1"/>
      <c r="N8" s="1"/>
    </row>
    <row r="9" spans="1:14" ht="12.75">
      <c r="A9" s="1"/>
      <c r="B9" s="2" t="s">
        <v>23</v>
      </c>
      <c r="C9" s="1"/>
      <c r="D9" s="1"/>
      <c r="E9" s="1"/>
      <c r="F9" s="1"/>
      <c r="G9" s="2" t="s">
        <v>17</v>
      </c>
      <c r="H9" s="1"/>
      <c r="I9" s="1"/>
      <c r="J9" s="1"/>
      <c r="K9" s="1"/>
      <c r="L9" s="1"/>
      <c r="M9" s="1"/>
      <c r="N9" s="1"/>
    </row>
    <row r="10" spans="1:14" ht="12.75">
      <c r="A10" s="1"/>
      <c r="B10" s="2">
        <f>(E2)/E1</f>
        <v>0.5</v>
      </c>
      <c r="C10" s="1"/>
      <c r="D10" s="1"/>
      <c r="E10" s="1"/>
      <c r="F10" s="1"/>
      <c r="G10" s="12">
        <f>H1*(E1-E2)/E1</f>
        <v>0.5</v>
      </c>
      <c r="H10" s="1"/>
      <c r="I10" s="1"/>
      <c r="J10" s="1"/>
      <c r="K10" s="1"/>
      <c r="L10" s="1"/>
      <c r="M10" s="1"/>
      <c r="N10" s="1"/>
    </row>
    <row r="11" spans="1:14" ht="12.75">
      <c r="A11" s="1"/>
      <c r="B11" s="2"/>
      <c r="C11" s="2"/>
      <c r="D11" s="1"/>
      <c r="E11" s="3"/>
      <c r="F11" s="2"/>
      <c r="G11" s="2"/>
      <c r="H11" s="1"/>
      <c r="I11" s="1"/>
      <c r="J11" s="1"/>
      <c r="K11" s="1"/>
      <c r="L11" s="1"/>
      <c r="M11" s="1"/>
      <c r="N11" s="1"/>
    </row>
    <row r="12" spans="1:14" ht="12.75">
      <c r="A12" s="1"/>
      <c r="B12" s="2" t="s">
        <v>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>
      <c r="A13" s="1"/>
      <c r="B13" s="6">
        <f>ABS(($F$8)-SQRT($H$2)*(($E$1-$H$1)/$E$1)*SIN(2*PI()*($E$1-$H$1)/$E$1)/((2*PI()*($E$1-$H$1)/$E$1)))</f>
        <v>1.949884326201049E-17</v>
      </c>
      <c r="C13" s="6">
        <f>ABS(($D$8)-SQRT($H$2)*(($E$1-$H$1)/$E$1)*SIN(PI()*($E$1-$H$1)/$E$1)/((PI()*($E$1-$H$1)/$E$1)))</f>
        <v>0.3183098861837907</v>
      </c>
      <c r="D13" s="6">
        <f>((1+SQRT($E$3))*$B$8-SQRT($E$3))-SQRT($H$2)*($E$1-$H$1)/$E$1+SQRT($H$2)</f>
        <v>0.5</v>
      </c>
      <c r="E13" s="6">
        <f>ABS(($D$8)-SQRT($H$2)*(($E$1-$H$1)/$E$1)*SIN(PI()*($E$1-$H$1)/$E$1)/((PI()*($E$1-$H$1)/$E$1)))</f>
        <v>0.3183098861837907</v>
      </c>
      <c r="F13" s="6">
        <f>ABS(($F$8)-SQRT($H$2)*(($E$1-$H$1)/$E$1)*SIN(2*PI()*($E$1-$H$1)/$E$1)/((2*PI()*($E$1-$H$1)/$E$1)))</f>
        <v>1.949884326201049E-17</v>
      </c>
      <c r="G13" s="2"/>
      <c r="H13" s="1"/>
      <c r="I13" s="1"/>
      <c r="J13" s="1"/>
      <c r="K13" s="1"/>
      <c r="L13" s="1"/>
      <c r="M13" s="1"/>
      <c r="N13" s="1"/>
    </row>
    <row r="14" spans="1:1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>
      <c r="A15" s="1"/>
      <c r="B15" s="1"/>
      <c r="C15" s="1"/>
      <c r="D15" s="2" t="s">
        <v>11</v>
      </c>
      <c r="E15" s="2">
        <v>20</v>
      </c>
      <c r="F15" s="2"/>
      <c r="G15" s="1"/>
      <c r="H15" s="1"/>
      <c r="I15" s="1"/>
      <c r="J15" s="1"/>
      <c r="K15" s="1"/>
      <c r="L15" s="1"/>
      <c r="M15" s="1"/>
      <c r="N15" s="1"/>
    </row>
    <row r="16" spans="1:14" ht="12.75">
      <c r="A16" s="1"/>
      <c r="B16" s="1"/>
      <c r="C16" s="1"/>
      <c r="D16" s="2" t="s">
        <v>12</v>
      </c>
      <c r="E16" s="2">
        <v>10</v>
      </c>
      <c r="F16" s="2">
        <f>E16*0.1</f>
        <v>1</v>
      </c>
      <c r="G16" s="1"/>
      <c r="H16" s="1"/>
      <c r="I16" s="1"/>
      <c r="J16" s="1"/>
      <c r="K16" s="1"/>
      <c r="L16" s="1"/>
      <c r="M16" s="1"/>
      <c r="N16" s="1"/>
    </row>
    <row r="17" spans="1:14" ht="12.75">
      <c r="A17" s="1"/>
      <c r="B17" s="1"/>
      <c r="C17" s="1"/>
      <c r="D17" s="2" t="s">
        <v>13</v>
      </c>
      <c r="E17" s="2">
        <v>1</v>
      </c>
      <c r="F17" s="2"/>
      <c r="G17" s="1"/>
      <c r="H17" s="1"/>
      <c r="I17" s="1"/>
      <c r="J17" s="1"/>
      <c r="K17" s="1"/>
      <c r="L17" s="1"/>
      <c r="M17" s="1"/>
      <c r="N17" s="1"/>
    </row>
    <row r="18" spans="1:14" ht="12.75">
      <c r="A18" s="1"/>
      <c r="B18" s="1"/>
      <c r="C18" s="1"/>
      <c r="D18" s="2" t="s">
        <v>14</v>
      </c>
      <c r="E18" s="2">
        <v>10</v>
      </c>
      <c r="F18" s="2"/>
      <c r="G18" s="1"/>
      <c r="H18" s="1"/>
      <c r="I18" s="1"/>
      <c r="J18" s="1"/>
      <c r="K18" s="1"/>
      <c r="L18" s="1"/>
      <c r="M18" s="1"/>
      <c r="N18" s="1"/>
    </row>
    <row r="19" spans="1:14" ht="12.75">
      <c r="A19" s="1"/>
      <c r="B19" s="1"/>
      <c r="C19" s="1"/>
      <c r="D19" s="2" t="s">
        <v>15</v>
      </c>
      <c r="E19" s="2">
        <v>0</v>
      </c>
      <c r="F19" s="2"/>
      <c r="G19" s="1"/>
      <c r="H19" s="1"/>
      <c r="I19" s="1"/>
      <c r="J19" s="1"/>
      <c r="K19" s="1"/>
      <c r="L19" s="1"/>
      <c r="M19" s="1"/>
      <c r="N19" s="1"/>
    </row>
    <row r="20" spans="1:14" ht="12.75">
      <c r="A20" s="1"/>
      <c r="B20" s="1"/>
      <c r="C20" s="1"/>
      <c r="D20" s="2" t="s">
        <v>18</v>
      </c>
      <c r="E20" s="2">
        <v>0</v>
      </c>
      <c r="F20" s="2"/>
      <c r="G20" s="1"/>
      <c r="H20" s="1"/>
      <c r="I20" s="1"/>
      <c r="J20" s="1"/>
      <c r="K20" s="1"/>
      <c r="L20" s="1"/>
      <c r="M20" s="1"/>
      <c r="N20" s="1"/>
    </row>
    <row r="21" spans="1:14" ht="12.75">
      <c r="A21" s="1"/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1"/>
      <c r="B22" s="1"/>
      <c r="C22" s="1"/>
      <c r="D22" s="1">
        <v>0</v>
      </c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1"/>
      <c r="B23" s="1"/>
      <c r="C23" s="1"/>
      <c r="D23" s="1">
        <v>1</v>
      </c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>
      <c r="A24" s="1"/>
      <c r="B24" s="1"/>
      <c r="C24" s="1"/>
      <c r="D24" s="1">
        <v>2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>
      <c r="A31" s="1"/>
      <c r="B31" s="1"/>
      <c r="C31" s="1"/>
      <c r="D31" s="4" t="s">
        <v>8</v>
      </c>
      <c r="E31" s="5"/>
      <c r="F31" s="5"/>
      <c r="G31" s="6">
        <f>((1+SQRT($E$3))*$B$8-SQRT($E$3))-SQRT($H$2)*($E$1-$H$1)/$E$1+SQRT($H$2)</f>
        <v>0.5</v>
      </c>
      <c r="H31" s="1"/>
      <c r="I31" s="1"/>
      <c r="J31" s="1"/>
      <c r="K31" s="1"/>
      <c r="L31" s="1"/>
      <c r="M31" s="1"/>
      <c r="N31" s="1"/>
    </row>
    <row r="32" spans="1:14" ht="15.75">
      <c r="A32" s="1"/>
      <c r="B32" s="1"/>
      <c r="C32" s="1"/>
      <c r="D32" s="4" t="s">
        <v>9</v>
      </c>
      <c r="E32" s="5"/>
      <c r="F32" s="7"/>
      <c r="G32" s="6">
        <f>($D$8)-SQRT($H$2)*(($E$1-$H$1)/$E$1)*SIN(PI()*($E$1-$H$1)/$E$1)/((PI()*($E$1-$H$1)/$E$1))</f>
        <v>0.3183098861837907</v>
      </c>
      <c r="H32" s="1"/>
      <c r="I32" s="1"/>
      <c r="J32" s="1"/>
      <c r="K32" s="1"/>
      <c r="L32" s="1"/>
      <c r="M32" s="1"/>
      <c r="N32" s="1"/>
    </row>
    <row r="33" spans="1:14" ht="15.75">
      <c r="A33" s="1"/>
      <c r="B33" s="1"/>
      <c r="C33" s="1"/>
      <c r="D33" s="4" t="s">
        <v>10</v>
      </c>
      <c r="E33" s="5"/>
      <c r="F33" s="7"/>
      <c r="G33" s="6">
        <f>($F$8)-SQRT($H$2)*(($E$1-$H$1)/$E$1)*SIN(2*PI()*($E$1-$H$1)/$E$1)/((2*PI()*($E$1-$H$1)/$E$1))</f>
        <v>1.949884326201049E-17</v>
      </c>
      <c r="H33" s="1"/>
      <c r="I33" s="1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2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V43" s="8"/>
      <c r="W43" s="9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IMEC vzw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Smith</dc:creator>
  <cp:keywords/>
  <dc:description/>
  <cp:lastModifiedBy>Frank C. Cropanese</cp:lastModifiedBy>
  <dcterms:created xsi:type="dcterms:W3CDTF">2001-03-14T11:24:53Z</dcterms:created>
  <dcterms:modified xsi:type="dcterms:W3CDTF">2003-11-04T20:12:03Z</dcterms:modified>
  <cp:category/>
  <cp:version/>
  <cp:contentType/>
  <cp:contentStatus/>
</cp:coreProperties>
</file>